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wprod.sharepoint.com/sites/SustainabilityHub/Shared Documents/Admin/Website/Proposal Development Resources/"/>
    </mc:Choice>
  </mc:AlternateContent>
  <xr:revisionPtr revIDLastSave="0" documentId="8_{74FB4624-6C1B-4563-A02F-42E0E90348CD}" xr6:coauthVersionLast="47" xr6:coauthVersionMax="47" xr10:uidLastSave="{00000000-0000-0000-0000-000000000000}"/>
  <bookViews>
    <workbookView xWindow="67080" yWindow="-120" windowWidth="29040" windowHeight="15720" tabRatio="599" xr2:uid="{00000000-000D-0000-FFFF-FFFF00000000}"/>
  </bookViews>
  <sheets>
    <sheet name="working" sheetId="3" r:id="rId1"/>
    <sheet name="Travel" sheetId="4" r:id="rId2"/>
    <sheet name="Supplies" sheetId="10" r:id="rId3"/>
    <sheet name="Increments" sheetId="9" state="hidden" r:id="rId4"/>
  </sheets>
  <definedNames>
    <definedName name="FADates">working!#REF!,working!#REF!</definedName>
    <definedName name="_xlnm.Print_Area" localSheetId="0">working!$A$1:$BA$91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0" i="3" l="1"/>
  <c r="O61" i="3"/>
  <c r="O62" i="3"/>
  <c r="O63" i="3"/>
  <c r="AU56" i="3" l="1"/>
  <c r="AM56" i="3"/>
  <c r="AE56" i="3"/>
  <c r="O56" i="3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W56" i="3" s="1"/>
  <c r="AJ20" i="9" l="1"/>
  <c r="AH3" i="9"/>
  <c r="AY60" i="3" l="1"/>
  <c r="AY61" i="3"/>
  <c r="AY62" i="3"/>
  <c r="AY63" i="3"/>
  <c r="BC63" i="3" l="1"/>
  <c r="BB63" i="3"/>
  <c r="BC62" i="3"/>
  <c r="BB62" i="3"/>
  <c r="BC61" i="3"/>
  <c r="BB61" i="3"/>
  <c r="BC60" i="3"/>
  <c r="BB60" i="3"/>
  <c r="AU63" i="3"/>
  <c r="AU62" i="3"/>
  <c r="AU61" i="3"/>
  <c r="AU60" i="3"/>
  <c r="AM63" i="3"/>
  <c r="AM62" i="3"/>
  <c r="AM61" i="3"/>
  <c r="AM60" i="3"/>
  <c r="AE63" i="3"/>
  <c r="AE62" i="3"/>
  <c r="AE61" i="3"/>
  <c r="AE60" i="3"/>
  <c r="W63" i="3"/>
  <c r="W62" i="3"/>
  <c r="W61" i="3"/>
  <c r="W60" i="3"/>
  <c r="O42" i="9" l="1"/>
  <c r="L42" i="9"/>
  <c r="I42" i="9"/>
  <c r="F42" i="9"/>
  <c r="F43" i="9" s="1"/>
  <c r="C42" i="9"/>
  <c r="A41" i="9"/>
  <c r="O36" i="9"/>
  <c r="O37" i="9" s="1"/>
  <c r="L36" i="9"/>
  <c r="L37" i="9" s="1"/>
  <c r="I36" i="9"/>
  <c r="F36" i="9"/>
  <c r="F37" i="9" s="1"/>
  <c r="C36" i="9"/>
  <c r="C37" i="9" s="1"/>
  <c r="A35" i="9"/>
  <c r="O30" i="9"/>
  <c r="O31" i="9" s="1"/>
  <c r="L30" i="9"/>
  <c r="L31" i="9" s="1"/>
  <c r="I30" i="9"/>
  <c r="I31" i="9" s="1"/>
  <c r="F30" i="9"/>
  <c r="C30" i="9"/>
  <c r="C31" i="9" s="1"/>
  <c r="A29" i="9"/>
  <c r="O24" i="9"/>
  <c r="O25" i="9" s="1"/>
  <c r="L24" i="9"/>
  <c r="L25" i="9" s="1"/>
  <c r="I24" i="9"/>
  <c r="I25" i="9" s="1"/>
  <c r="F24" i="9"/>
  <c r="F25" i="9" s="1"/>
  <c r="C24" i="9"/>
  <c r="A23" i="9"/>
  <c r="O18" i="9"/>
  <c r="L18" i="9"/>
  <c r="I18" i="9"/>
  <c r="F18" i="9"/>
  <c r="C18" i="9"/>
  <c r="O17" i="9"/>
  <c r="L17" i="9"/>
  <c r="I17" i="9"/>
  <c r="F17" i="9"/>
  <c r="C17" i="9"/>
  <c r="O16" i="9"/>
  <c r="L16" i="9"/>
  <c r="I16" i="9"/>
  <c r="F16" i="9"/>
  <c r="C16" i="9"/>
  <c r="O15" i="9"/>
  <c r="L15" i="9"/>
  <c r="I15" i="9"/>
  <c r="F15" i="9"/>
  <c r="C15" i="9"/>
  <c r="R13" i="9"/>
  <c r="R11" i="9"/>
  <c r="R10" i="9"/>
  <c r="O8" i="9"/>
  <c r="L8" i="9"/>
  <c r="I8" i="9"/>
  <c r="F8" i="9"/>
  <c r="B84" i="3"/>
  <c r="B83" i="3"/>
  <c r="B82" i="3"/>
  <c r="B81" i="3"/>
  <c r="AU77" i="3"/>
  <c r="AU84" i="3" s="1"/>
  <c r="AU76" i="3"/>
  <c r="AU83" i="3" s="1"/>
  <c r="AU75" i="3"/>
  <c r="AU82" i="3" s="1"/>
  <c r="AU74" i="3"/>
  <c r="AU81" i="3" s="1"/>
  <c r="AM77" i="3"/>
  <c r="AM84" i="3" s="1"/>
  <c r="AM76" i="3"/>
  <c r="AM83" i="3" s="1"/>
  <c r="AM75" i="3"/>
  <c r="AM82" i="3" s="1"/>
  <c r="AM74" i="3"/>
  <c r="AM81" i="3" s="1"/>
  <c r="AE77" i="3"/>
  <c r="AE84" i="3" s="1"/>
  <c r="AE76" i="3"/>
  <c r="AE83" i="3" s="1"/>
  <c r="AE75" i="3"/>
  <c r="AE82" i="3" s="1"/>
  <c r="AE74" i="3"/>
  <c r="AE81" i="3" s="1"/>
  <c r="W74" i="3"/>
  <c r="W81" i="3" s="1"/>
  <c r="W75" i="3"/>
  <c r="W82" i="3" s="1"/>
  <c r="W76" i="3"/>
  <c r="W83" i="3" s="1"/>
  <c r="W77" i="3"/>
  <c r="W84" i="3" s="1"/>
  <c r="B77" i="3"/>
  <c r="B76" i="3"/>
  <c r="B75" i="3"/>
  <c r="B74" i="3"/>
  <c r="O77" i="3"/>
  <c r="O76" i="3"/>
  <c r="O83" i="3" s="1"/>
  <c r="O75" i="3"/>
  <c r="O82" i="3" s="1"/>
  <c r="O74" i="3"/>
  <c r="O84" i="3" l="1"/>
  <c r="BA84" i="3" s="1"/>
  <c r="BA83" i="3"/>
  <c r="BA74" i="3"/>
  <c r="O81" i="3"/>
  <c r="BA81" i="3" s="1"/>
  <c r="BA82" i="3"/>
  <c r="F44" i="9"/>
  <c r="F45" i="9" s="1"/>
  <c r="L44" i="9"/>
  <c r="I44" i="9"/>
  <c r="O44" i="9"/>
  <c r="F38" i="9"/>
  <c r="F39" i="9" s="1"/>
  <c r="O38" i="9"/>
  <c r="O39" i="9" s="1"/>
  <c r="I38" i="9"/>
  <c r="C38" i="9"/>
  <c r="C39" i="9" s="1"/>
  <c r="L38" i="9"/>
  <c r="L39" i="9" s="1"/>
  <c r="L32" i="9"/>
  <c r="L33" i="9" s="1"/>
  <c r="O32" i="9"/>
  <c r="O33" i="9" s="1"/>
  <c r="F32" i="9"/>
  <c r="I32" i="9"/>
  <c r="I33" i="9" s="1"/>
  <c r="F26" i="9"/>
  <c r="F27" i="9" s="1"/>
  <c r="O26" i="9"/>
  <c r="O27" i="9" s="1"/>
  <c r="I26" i="9"/>
  <c r="I27" i="9" s="1"/>
  <c r="L26" i="9"/>
  <c r="L27" i="9" s="1"/>
  <c r="R15" i="9"/>
  <c r="R18" i="9"/>
  <c r="R16" i="9"/>
  <c r="I37" i="9"/>
  <c r="I43" i="9"/>
  <c r="R30" i="9"/>
  <c r="L43" i="9"/>
  <c r="C25" i="9"/>
  <c r="R42" i="9"/>
  <c r="R24" i="9"/>
  <c r="R36" i="9"/>
  <c r="F31" i="9"/>
  <c r="C43" i="9"/>
  <c r="O43" i="9"/>
  <c r="R17" i="9"/>
  <c r="BA75" i="3"/>
  <c r="C32" i="9"/>
  <c r="C33" i="9" s="1"/>
  <c r="BA77" i="3"/>
  <c r="BA76" i="3"/>
  <c r="C44" i="9" l="1"/>
  <c r="R44" i="9" s="1"/>
  <c r="L45" i="9"/>
  <c r="R32" i="9"/>
  <c r="I45" i="9"/>
  <c r="R38" i="9"/>
  <c r="I39" i="9"/>
  <c r="C26" i="9"/>
  <c r="R26" i="9" s="1"/>
  <c r="R37" i="9"/>
  <c r="R25" i="9"/>
  <c r="O45" i="9"/>
  <c r="F33" i="9"/>
  <c r="R31" i="9"/>
  <c r="R43" i="9"/>
  <c r="K8" i="3" a="1"/>
  <c r="K8" i="3" s="1"/>
  <c r="O8" i="3" s="1"/>
  <c r="C45" i="9" l="1"/>
  <c r="R33" i="9"/>
  <c r="R39" i="9"/>
  <c r="R27" i="9"/>
  <c r="C27" i="9"/>
  <c r="R45" i="9"/>
  <c r="K9" i="3" l="1" a="1"/>
  <c r="K9" i="3" s="1"/>
  <c r="S9" i="3" s="1"/>
  <c r="AA9" i="3" s="1"/>
  <c r="AI9" i="3" s="1"/>
  <c r="AQ9" i="3" s="1"/>
  <c r="L9" i="3" a="1"/>
  <c r="L9" i="3" s="1"/>
  <c r="T9" i="3" s="1"/>
  <c r="AB9" i="3" s="1"/>
  <c r="AJ9" i="3" s="1"/>
  <c r="AR9" i="3" s="1"/>
  <c r="K10" i="3" a="1"/>
  <c r="K10" i="3" s="1"/>
  <c r="S10" i="3" s="1"/>
  <c r="AA10" i="3" s="1"/>
  <c r="AI10" i="3" s="1"/>
  <c r="AQ10" i="3" s="1"/>
  <c r="L10" i="3" a="1"/>
  <c r="L10" i="3" s="1"/>
  <c r="T10" i="3" s="1"/>
  <c r="AB10" i="3" s="1"/>
  <c r="AJ10" i="3" s="1"/>
  <c r="AR10" i="3" s="1"/>
  <c r="K11" i="3" a="1"/>
  <c r="K11" i="3" s="1"/>
  <c r="S11" i="3" s="1"/>
  <c r="AA11" i="3" s="1"/>
  <c r="AI11" i="3" s="1"/>
  <c r="AQ11" i="3" s="1"/>
  <c r="L11" i="3" a="1"/>
  <c r="L11" i="3" s="1"/>
  <c r="T11" i="3" s="1"/>
  <c r="AB11" i="3" s="1"/>
  <c r="AJ11" i="3" s="1"/>
  <c r="AR11" i="3" s="1"/>
  <c r="K12" i="3" a="1"/>
  <c r="K12" i="3" s="1"/>
  <c r="S12" i="3" s="1"/>
  <c r="AA12" i="3" s="1"/>
  <c r="AI12" i="3" s="1"/>
  <c r="AQ12" i="3" s="1"/>
  <c r="L12" i="3" a="1"/>
  <c r="L12" i="3" s="1"/>
  <c r="T12" i="3" s="1"/>
  <c r="AB12" i="3" s="1"/>
  <c r="AJ12" i="3" s="1"/>
  <c r="AR12" i="3" s="1"/>
  <c r="K13" i="3" a="1"/>
  <c r="K13" i="3" s="1"/>
  <c r="S13" i="3" s="1"/>
  <c r="AA13" i="3" s="1"/>
  <c r="AI13" i="3" s="1"/>
  <c r="AQ13" i="3" s="1"/>
  <c r="L13" i="3" a="1"/>
  <c r="L13" i="3" s="1"/>
  <c r="T13" i="3" s="1"/>
  <c r="AB13" i="3" s="1"/>
  <c r="AJ13" i="3" s="1"/>
  <c r="AR13" i="3" s="1"/>
  <c r="L8" i="3" a="1"/>
  <c r="L8" i="3" s="1"/>
  <c r="T8" i="3" s="1"/>
  <c r="AB8" i="3" s="1"/>
  <c r="AJ8" i="3" s="1"/>
  <c r="AR8" i="3" s="1"/>
  <c r="S8" i="3" l="1"/>
  <c r="U8" i="3" s="1"/>
  <c r="W45" i="3"/>
  <c r="F7" i="9" s="1"/>
  <c r="AU45" i="3"/>
  <c r="O7" i="9" s="1"/>
  <c r="AM45" i="3"/>
  <c r="L7" i="9" s="1"/>
  <c r="AE45" i="3"/>
  <c r="I7" i="9" s="1"/>
  <c r="O45" i="3"/>
  <c r="C7" i="9" s="1"/>
  <c r="R7" i="9" s="1"/>
  <c r="AU44" i="3"/>
  <c r="O6" i="9" s="1"/>
  <c r="AM44" i="3"/>
  <c r="L6" i="9" s="1"/>
  <c r="AE44" i="3"/>
  <c r="I6" i="9" s="1"/>
  <c r="W44" i="3"/>
  <c r="F6" i="9" s="1"/>
  <c r="O44" i="3"/>
  <c r="C6" i="9" s="1"/>
  <c r="O9" i="9"/>
  <c r="L9" i="9"/>
  <c r="I9" i="9"/>
  <c r="F9" i="9"/>
  <c r="C9" i="9"/>
  <c r="R6" i="9" l="1"/>
  <c r="R9" i="9"/>
  <c r="AA8" i="3"/>
  <c r="AI8" i="3" s="1"/>
  <c r="AQ8" i="3" s="1"/>
  <c r="AU66" i="3"/>
  <c r="O14" i="9" s="1"/>
  <c r="AM66" i="3"/>
  <c r="L14" i="9" s="1"/>
  <c r="AE66" i="3"/>
  <c r="I14" i="9" s="1"/>
  <c r="W66" i="3"/>
  <c r="F14" i="9" s="1"/>
  <c r="O66" i="3"/>
  <c r="C14" i="9" s="1"/>
  <c r="R14" i="9" l="1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6" i="4"/>
  <c r="S23" i="4" l="1"/>
  <c r="V23" i="4" s="1"/>
  <c r="U23" i="4"/>
  <c r="S22" i="4"/>
  <c r="S21" i="4"/>
  <c r="U21" i="4" s="1"/>
  <c r="S20" i="4"/>
  <c r="S19" i="4"/>
  <c r="V19" i="4" s="1"/>
  <c r="S18" i="4"/>
  <c r="S17" i="4"/>
  <c r="V17" i="4" s="1"/>
  <c r="S16" i="4"/>
  <c r="V16" i="4" s="1"/>
  <c r="S15" i="4"/>
  <c r="V15" i="4" s="1"/>
  <c r="S14" i="4"/>
  <c r="S13" i="4"/>
  <c r="U13" i="4"/>
  <c r="S12" i="4"/>
  <c r="S11" i="4"/>
  <c r="V11" i="4"/>
  <c r="S10" i="4"/>
  <c r="U10" i="4" s="1"/>
  <c r="S9" i="4"/>
  <c r="S8" i="4"/>
  <c r="S7" i="4"/>
  <c r="V7" i="4"/>
  <c r="S6" i="4"/>
  <c r="V21" i="4" l="1"/>
  <c r="V10" i="4"/>
  <c r="V18" i="4"/>
  <c r="V9" i="4"/>
  <c r="V8" i="4"/>
  <c r="U8" i="4"/>
  <c r="U15" i="4"/>
  <c r="V14" i="4"/>
  <c r="U14" i="4"/>
  <c r="V22" i="4"/>
  <c r="U22" i="4"/>
  <c r="U20" i="4"/>
  <c r="V20" i="4"/>
  <c r="U12" i="4"/>
  <c r="V12" i="4"/>
  <c r="V6" i="4"/>
  <c r="U6" i="4"/>
  <c r="U17" i="4"/>
  <c r="U9" i="4"/>
  <c r="U11" i="4"/>
  <c r="U19" i="4"/>
  <c r="U16" i="4"/>
  <c r="U7" i="4"/>
  <c r="V13" i="4"/>
  <c r="U18" i="4"/>
  <c r="AT24" i="3" l="1"/>
  <c r="AT23" i="3"/>
  <c r="AT22" i="3"/>
  <c r="AT21" i="3"/>
  <c r="AT20" i="3"/>
  <c r="AT19" i="3"/>
  <c r="AT18" i="3"/>
  <c r="AT17" i="3"/>
  <c r="AL24" i="3"/>
  <c r="AL23" i="3"/>
  <c r="AL22" i="3"/>
  <c r="AL21" i="3"/>
  <c r="AL20" i="3"/>
  <c r="AL19" i="3"/>
  <c r="AL18" i="3"/>
  <c r="AL17" i="3"/>
  <c r="AD24" i="3"/>
  <c r="AD23" i="3"/>
  <c r="AD22" i="3"/>
  <c r="AD21" i="3"/>
  <c r="AD20" i="3"/>
  <c r="AD19" i="3"/>
  <c r="AD18" i="3"/>
  <c r="AD17" i="3"/>
  <c r="V24" i="3"/>
  <c r="V23" i="3"/>
  <c r="V22" i="3"/>
  <c r="V21" i="3"/>
  <c r="V20" i="3"/>
  <c r="V19" i="3"/>
  <c r="V18" i="3"/>
  <c r="V17" i="3"/>
  <c r="N24" i="3"/>
  <c r="N23" i="3"/>
  <c r="N22" i="3"/>
  <c r="N21" i="3"/>
  <c r="N20" i="3"/>
  <c r="N19" i="3"/>
  <c r="N18" i="3"/>
  <c r="N17" i="3"/>
  <c r="AZ18" i="3" l="1"/>
  <c r="AZ17" i="3"/>
  <c r="AT8" i="3" l="1"/>
  <c r="AL8" i="3"/>
  <c r="V8" i="3"/>
  <c r="AT13" i="3"/>
  <c r="AT12" i="3"/>
  <c r="AT11" i="3"/>
  <c r="AT10" i="3"/>
  <c r="AT9" i="3"/>
  <c r="AL13" i="3"/>
  <c r="AL12" i="3"/>
  <c r="AL11" i="3"/>
  <c r="AL10" i="3"/>
  <c r="AL9" i="3"/>
  <c r="AD8" i="3"/>
  <c r="AD13" i="3"/>
  <c r="AD12" i="3"/>
  <c r="AD11" i="3"/>
  <c r="AD10" i="3"/>
  <c r="AD9" i="3"/>
  <c r="N8" i="3"/>
  <c r="V13" i="3"/>
  <c r="V12" i="3"/>
  <c r="V11" i="3"/>
  <c r="V10" i="3"/>
  <c r="V9" i="3"/>
  <c r="N13" i="3"/>
  <c r="N12" i="3"/>
  <c r="N11" i="3"/>
  <c r="N10" i="3"/>
  <c r="N9" i="3"/>
  <c r="K19" i="3"/>
  <c r="AZ8" i="3" l="1"/>
  <c r="AZ11" i="3"/>
  <c r="AZ24" i="3"/>
  <c r="AZ12" i="3"/>
  <c r="AZ9" i="3"/>
  <c r="AZ22" i="3"/>
  <c r="N29" i="3"/>
  <c r="AZ21" i="3"/>
  <c r="AZ10" i="3"/>
  <c r="AZ23" i="3"/>
  <c r="AT32" i="3"/>
  <c r="AZ13" i="3"/>
  <c r="AD32" i="3"/>
  <c r="AZ20" i="3"/>
  <c r="S19" i="3"/>
  <c r="U19" i="3" s="1"/>
  <c r="AZ19" i="3"/>
  <c r="AL32" i="3"/>
  <c r="M19" i="3"/>
  <c r="V32" i="3"/>
  <c r="O19" i="3"/>
  <c r="P19" i="3" s="1"/>
  <c r="K18" i="3"/>
  <c r="K20" i="3"/>
  <c r="K21" i="3"/>
  <c r="K23" i="3"/>
  <c r="K24" i="3"/>
  <c r="O24" i="3" s="1"/>
  <c r="K17" i="3"/>
  <c r="BA36" i="3"/>
  <c r="W19" i="3" l="1"/>
  <c r="M18" i="3"/>
  <c r="S18" i="3"/>
  <c r="AA19" i="3"/>
  <c r="AE19" i="3" s="1"/>
  <c r="M24" i="3"/>
  <c r="S24" i="3"/>
  <c r="M17" i="3"/>
  <c r="S17" i="3"/>
  <c r="Q19" i="3"/>
  <c r="M23" i="3"/>
  <c r="S23" i="3"/>
  <c r="S21" i="3"/>
  <c r="M20" i="3"/>
  <c r="S20" i="3"/>
  <c r="O20" i="3"/>
  <c r="O18" i="3"/>
  <c r="P18" i="3" s="1"/>
  <c r="M8" i="3"/>
  <c r="O17" i="3"/>
  <c r="O21" i="3"/>
  <c r="M21" i="3"/>
  <c r="O23" i="3"/>
  <c r="AF19" i="3" l="1"/>
  <c r="AG19" i="3" s="1"/>
  <c r="X19" i="3"/>
  <c r="Y19" i="3" s="1"/>
  <c r="AA24" i="3"/>
  <c r="AI24" i="3" s="1"/>
  <c r="AQ24" i="3" s="1"/>
  <c r="AA23" i="3"/>
  <c r="AI23" i="3" s="1"/>
  <c r="AQ23" i="3" s="1"/>
  <c r="AI19" i="3"/>
  <c r="AM19" i="3" s="1"/>
  <c r="AN19" i="3" s="1"/>
  <c r="AC19" i="3"/>
  <c r="AA17" i="3"/>
  <c r="AI17" i="3" s="1"/>
  <c r="AQ17" i="3" s="1"/>
  <c r="AA18" i="3"/>
  <c r="AI18" i="3" s="1"/>
  <c r="AQ18" i="3" s="1"/>
  <c r="AA21" i="3"/>
  <c r="AI21" i="3" s="1"/>
  <c r="AQ21" i="3" s="1"/>
  <c r="AA20" i="3"/>
  <c r="AI20" i="3" s="1"/>
  <c r="AQ20" i="3" s="1"/>
  <c r="AO19" i="3" l="1"/>
  <c r="AQ19" i="3"/>
  <c r="AU19" i="3" s="1"/>
  <c r="AV19" i="3" s="1"/>
  <c r="AK19" i="3"/>
  <c r="AS19" i="3" l="1"/>
  <c r="AW19" i="3"/>
  <c r="BA19" i="3" s="1"/>
  <c r="AY19" i="3"/>
  <c r="D22" i="3" l="1"/>
  <c r="K22" i="3" l="1"/>
  <c r="U11" i="3" l="1"/>
  <c r="S22" i="3"/>
  <c r="U10" i="3"/>
  <c r="O12" i="3"/>
  <c r="M12" i="3"/>
  <c r="O10" i="3"/>
  <c r="M10" i="3"/>
  <c r="O9" i="3"/>
  <c r="P9" i="3" s="1"/>
  <c r="M9" i="3"/>
  <c r="O22" i="3"/>
  <c r="M22" i="3"/>
  <c r="O13" i="3"/>
  <c r="M13" i="3"/>
  <c r="O11" i="3"/>
  <c r="M11" i="3"/>
  <c r="P8" i="3"/>
  <c r="BA61" i="3"/>
  <c r="BA62" i="3"/>
  <c r="AU69" i="3"/>
  <c r="O69" i="3"/>
  <c r="W69" i="3"/>
  <c r="AE69" i="3"/>
  <c r="AM69" i="3"/>
  <c r="O53" i="3"/>
  <c r="O46" i="3"/>
  <c r="AU41" i="3"/>
  <c r="AM41" i="3"/>
  <c r="AE41" i="3"/>
  <c r="W41" i="3"/>
  <c r="O41" i="3"/>
  <c r="C8" i="9" s="1"/>
  <c r="R8" i="9" s="1"/>
  <c r="O12" i="9" l="1"/>
  <c r="L12" i="9"/>
  <c r="I12" i="9"/>
  <c r="F12" i="9"/>
  <c r="C12" i="9"/>
  <c r="P10" i="3"/>
  <c r="Q10" i="3" s="1"/>
  <c r="AA22" i="3"/>
  <c r="AI22" i="3" s="1"/>
  <c r="AQ22" i="3" s="1"/>
  <c r="P11" i="3"/>
  <c r="Q11" i="3" s="1"/>
  <c r="U9" i="3"/>
  <c r="W21" i="3"/>
  <c r="U21" i="3"/>
  <c r="W13" i="3"/>
  <c r="U13" i="3"/>
  <c r="W22" i="3"/>
  <c r="X22" i="3" s="1"/>
  <c r="Y22" i="3" s="1"/>
  <c r="U22" i="3"/>
  <c r="W12" i="3"/>
  <c r="U12" i="3"/>
  <c r="W11" i="3"/>
  <c r="W10" i="3"/>
  <c r="W9" i="3"/>
  <c r="P22" i="3"/>
  <c r="Q22" i="3" s="1"/>
  <c r="W46" i="3"/>
  <c r="AE46" i="3"/>
  <c r="Q18" i="3"/>
  <c r="P12" i="3"/>
  <c r="Q12" i="3" s="1"/>
  <c r="P24" i="3"/>
  <c r="Q24" i="3" s="1"/>
  <c r="P23" i="3"/>
  <c r="Q23" i="3" s="1"/>
  <c r="P17" i="3"/>
  <c r="P13" i="3"/>
  <c r="Q13" i="3" s="1"/>
  <c r="AU53" i="3"/>
  <c r="AM53" i="3"/>
  <c r="AE53" i="3"/>
  <c r="W53" i="3"/>
  <c r="BA49" i="3"/>
  <c r="BA50" i="3"/>
  <c r="BA51" i="3"/>
  <c r="BA52" i="3"/>
  <c r="BA44" i="3"/>
  <c r="BA45" i="3"/>
  <c r="BA37" i="3"/>
  <c r="BA38" i="3"/>
  <c r="BA39" i="3"/>
  <c r="BA40" i="3"/>
  <c r="BA65" i="3"/>
  <c r="BA64" i="3"/>
  <c r="BA63" i="3"/>
  <c r="BA60" i="3"/>
  <c r="BA59" i="3"/>
  <c r="BA58" i="3"/>
  <c r="BA57" i="3"/>
  <c r="BA56" i="3"/>
  <c r="BA68" i="3"/>
  <c r="BA67" i="3"/>
  <c r="AU46" i="3"/>
  <c r="AM46" i="3"/>
  <c r="R12" i="9" l="1"/>
  <c r="AC9" i="3"/>
  <c r="AC12" i="3"/>
  <c r="AC22" i="3"/>
  <c r="AC10" i="3"/>
  <c r="AC11" i="3"/>
  <c r="AC13" i="3"/>
  <c r="W24" i="3"/>
  <c r="X24" i="3" s="1"/>
  <c r="Y24" i="3" s="1"/>
  <c r="U24" i="3"/>
  <c r="W8" i="3"/>
  <c r="W23" i="3"/>
  <c r="U23" i="3"/>
  <c r="W18" i="3"/>
  <c r="X18" i="3" s="1"/>
  <c r="U18" i="3"/>
  <c r="W17" i="3"/>
  <c r="U17" i="3"/>
  <c r="AE22" i="3"/>
  <c r="AF22" i="3" s="1"/>
  <c r="AG22" i="3" s="1"/>
  <c r="AK13" i="3"/>
  <c r="AE13" i="3"/>
  <c r="AK10" i="3"/>
  <c r="AE10" i="3"/>
  <c r="AF10" i="3" s="1"/>
  <c r="AG10" i="3" s="1"/>
  <c r="AK12" i="3"/>
  <c r="AE12" i="3"/>
  <c r="AK11" i="3"/>
  <c r="AE11" i="3"/>
  <c r="AK9" i="3"/>
  <c r="AE9" i="3"/>
  <c r="BA41" i="3"/>
  <c r="AC24" i="3"/>
  <c r="AC23" i="3"/>
  <c r="P21" i="3"/>
  <c r="Q21" i="3" s="1"/>
  <c r="X10" i="3"/>
  <c r="Y10" i="3" s="1"/>
  <c r="BA66" i="3"/>
  <c r="Q8" i="3"/>
  <c r="BA53" i="3"/>
  <c r="X11" i="3"/>
  <c r="Y11" i="3" s="1"/>
  <c r="X13" i="3"/>
  <c r="Y13" i="3" s="1"/>
  <c r="Q17" i="3"/>
  <c r="X12" i="3"/>
  <c r="Y12" i="3" s="1"/>
  <c r="BA46" i="3"/>
  <c r="X23" i="3" l="1"/>
  <c r="Y23" i="3" s="1"/>
  <c r="Y18" i="3"/>
  <c r="X8" i="3"/>
  <c r="Y8" i="3" s="1"/>
  <c r="AM24" i="3"/>
  <c r="AN24" i="3" s="1"/>
  <c r="AO24" i="3" s="1"/>
  <c r="AK24" i="3"/>
  <c r="AE18" i="3"/>
  <c r="AC18" i="3"/>
  <c r="AM22" i="3"/>
  <c r="AN22" i="3" s="1"/>
  <c r="AO22" i="3" s="1"/>
  <c r="AK22" i="3"/>
  <c r="AE8" i="3"/>
  <c r="AF8" i="3" s="1"/>
  <c r="AC8" i="3"/>
  <c r="W20" i="3"/>
  <c r="U20" i="3"/>
  <c r="AE17" i="3"/>
  <c r="AF17" i="3" s="1"/>
  <c r="AC17" i="3"/>
  <c r="AM12" i="3"/>
  <c r="AE23" i="3"/>
  <c r="AF23" i="3" s="1"/>
  <c r="AG23" i="3" s="1"/>
  <c r="AM13" i="3"/>
  <c r="AE24" i="3"/>
  <c r="AF24" i="3" s="1"/>
  <c r="AG24" i="3" s="1"/>
  <c r="AM11" i="3"/>
  <c r="AM10" i="3"/>
  <c r="AN10" i="3" s="1"/>
  <c r="AO10" i="3" s="1"/>
  <c r="AS10" i="3"/>
  <c r="AM9" i="3"/>
  <c r="P20" i="3"/>
  <c r="P25" i="3" s="1"/>
  <c r="BA69" i="3"/>
  <c r="AK23" i="3"/>
  <c r="X21" i="3"/>
  <c r="Y21" i="3" s="1"/>
  <c r="O14" i="3"/>
  <c r="O25" i="3"/>
  <c r="X9" i="3"/>
  <c r="Y9" i="3" s="1"/>
  <c r="AF11" i="3"/>
  <c r="AG11" i="3" s="1"/>
  <c r="Q9" i="3"/>
  <c r="Q14" i="3" s="1"/>
  <c r="P14" i="3"/>
  <c r="X17" i="3"/>
  <c r="AF12" i="3"/>
  <c r="AG12" i="3" s="1"/>
  <c r="AF13" i="3"/>
  <c r="AG13" i="3" s="1"/>
  <c r="AF18" i="3" l="1"/>
  <c r="AG18" i="3" s="1"/>
  <c r="X20" i="3"/>
  <c r="Y20" i="3" s="1"/>
  <c r="AM18" i="3"/>
  <c r="AK18" i="3"/>
  <c r="AE21" i="3"/>
  <c r="AC21" i="3"/>
  <c r="AM17" i="3"/>
  <c r="AK17" i="3"/>
  <c r="AU24" i="3"/>
  <c r="AV24" i="3" s="1"/>
  <c r="AW24" i="3" s="1"/>
  <c r="BA24" i="3" s="1"/>
  <c r="AS24" i="3"/>
  <c r="AU12" i="3"/>
  <c r="AY12" i="3" s="1"/>
  <c r="AS12" i="3"/>
  <c r="AU22" i="3"/>
  <c r="AS22" i="3"/>
  <c r="AU13" i="3"/>
  <c r="AY13" i="3" s="1"/>
  <c r="AS13" i="3"/>
  <c r="AU11" i="3"/>
  <c r="AY11" i="3" s="1"/>
  <c r="AS11" i="3"/>
  <c r="AM8" i="3"/>
  <c r="AN8" i="3" s="1"/>
  <c r="AO8" i="3" s="1"/>
  <c r="AK8" i="3"/>
  <c r="AU9" i="3"/>
  <c r="AY9" i="3" s="1"/>
  <c r="AS9" i="3"/>
  <c r="AE20" i="3"/>
  <c r="AF20" i="3" s="1"/>
  <c r="AG20" i="3" s="1"/>
  <c r="AC20" i="3"/>
  <c r="AM23" i="3"/>
  <c r="AN23" i="3" s="1"/>
  <c r="AO23" i="3" s="1"/>
  <c r="AU10" i="3"/>
  <c r="AV10" i="3" s="1"/>
  <c r="AW10" i="3" s="1"/>
  <c r="BA10" i="3" s="1"/>
  <c r="Q20" i="3"/>
  <c r="Q25" i="3" s="1"/>
  <c r="Q26" i="3" s="1"/>
  <c r="P26" i="3"/>
  <c r="O32" i="3" s="1"/>
  <c r="C5" i="9" s="1"/>
  <c r="AS17" i="3"/>
  <c r="AS8" i="3"/>
  <c r="AN13" i="3"/>
  <c r="AO13" i="3" s="1"/>
  <c r="AN12" i="3"/>
  <c r="AO12" i="3" s="1"/>
  <c r="O26" i="3"/>
  <c r="C4" i="9" s="1"/>
  <c r="W14" i="3"/>
  <c r="W25" i="3"/>
  <c r="Y14" i="3"/>
  <c r="X14" i="3"/>
  <c r="AF9" i="3"/>
  <c r="AG9" i="3" s="1"/>
  <c r="AG17" i="3"/>
  <c r="Y17" i="3"/>
  <c r="AG8" i="3"/>
  <c r="AN18" i="3" l="1"/>
  <c r="AO18" i="3" s="1"/>
  <c r="Y25" i="3"/>
  <c r="Y26" i="3" s="1"/>
  <c r="AY24" i="3"/>
  <c r="AF21" i="3"/>
  <c r="AG21" i="3" s="1"/>
  <c r="X25" i="3"/>
  <c r="X26" i="3" s="1"/>
  <c r="W32" i="3" s="1"/>
  <c r="F5" i="9" s="1"/>
  <c r="AV22" i="3"/>
  <c r="AW22" i="3" s="1"/>
  <c r="BA22" i="3" s="1"/>
  <c r="AY22" i="3"/>
  <c r="AN17" i="3"/>
  <c r="AO17" i="3" s="1"/>
  <c r="AY10" i="3"/>
  <c r="AM20" i="3"/>
  <c r="AK20" i="3"/>
  <c r="O33" i="3"/>
  <c r="O71" i="3" s="1"/>
  <c r="O73" i="3" s="1"/>
  <c r="AU23" i="3"/>
  <c r="AS23" i="3"/>
  <c r="AM21" i="3"/>
  <c r="AN21" i="3" s="1"/>
  <c r="AO21" i="3" s="1"/>
  <c r="AK21" i="3"/>
  <c r="AU18" i="3"/>
  <c r="AV18" i="3" s="1"/>
  <c r="AS18" i="3"/>
  <c r="AU17" i="3"/>
  <c r="AV17" i="3" s="1"/>
  <c r="AW17" i="3" s="1"/>
  <c r="AU8" i="3"/>
  <c r="AV8" i="3" s="1"/>
  <c r="AW8" i="3" s="1"/>
  <c r="BA8" i="3" s="1"/>
  <c r="AV13" i="3"/>
  <c r="AW13" i="3" s="1"/>
  <c r="BA13" i="3" s="1"/>
  <c r="AV12" i="3"/>
  <c r="AW12" i="3" s="1"/>
  <c r="BA12" i="3" s="1"/>
  <c r="AN9" i="3"/>
  <c r="AO9" i="3" s="1"/>
  <c r="AV11" i="3"/>
  <c r="AW11" i="3" s="1"/>
  <c r="W26" i="3"/>
  <c r="AE14" i="3"/>
  <c r="AF14" i="3"/>
  <c r="AG14" i="3"/>
  <c r="AN11" i="3"/>
  <c r="AE25" i="3"/>
  <c r="F4" i="9" l="1"/>
  <c r="W33" i="3"/>
  <c r="O80" i="3"/>
  <c r="O85" i="3" s="1"/>
  <c r="O87" i="3" s="1"/>
  <c r="AN20" i="3"/>
  <c r="AO20" i="3" s="1"/>
  <c r="AO25" i="3" s="1"/>
  <c r="AV23" i="3"/>
  <c r="AW23" i="3" s="1"/>
  <c r="BA23" i="3" s="1"/>
  <c r="AY23" i="3"/>
  <c r="AY8" i="3"/>
  <c r="AW18" i="3"/>
  <c r="BA18" i="3" s="1"/>
  <c r="AY18" i="3"/>
  <c r="AY17" i="3"/>
  <c r="AU21" i="3"/>
  <c r="AV21" i="3" s="1"/>
  <c r="AW21" i="3" s="1"/>
  <c r="AS21" i="3"/>
  <c r="AU20" i="3"/>
  <c r="AV20" i="3" s="1"/>
  <c r="AS20" i="3"/>
  <c r="AU14" i="3"/>
  <c r="AM14" i="3"/>
  <c r="AE26" i="3"/>
  <c r="I4" i="9" s="1"/>
  <c r="AM25" i="3"/>
  <c r="AG25" i="3"/>
  <c r="AG26" i="3" s="1"/>
  <c r="AF25" i="3"/>
  <c r="AF26" i="3" s="1"/>
  <c r="AE32" i="3" s="1"/>
  <c r="I5" i="9" s="1"/>
  <c r="AO11" i="3"/>
  <c r="AN14" i="3"/>
  <c r="BA17" i="3"/>
  <c r="W71" i="3" l="1"/>
  <c r="W73" i="3" s="1"/>
  <c r="O78" i="3"/>
  <c r="AN25" i="3"/>
  <c r="AN26" i="3" s="1"/>
  <c r="AM32" i="3" s="1"/>
  <c r="L5" i="9" s="1"/>
  <c r="AY14" i="3"/>
  <c r="AY20" i="3"/>
  <c r="AY21" i="3"/>
  <c r="AE33" i="3"/>
  <c r="AU25" i="3"/>
  <c r="AU26" i="3" s="1"/>
  <c r="O4" i="9" s="1"/>
  <c r="AV9" i="3"/>
  <c r="AW20" i="3"/>
  <c r="AV25" i="3"/>
  <c r="AM26" i="3"/>
  <c r="L4" i="9" s="1"/>
  <c r="BA21" i="3"/>
  <c r="BA11" i="3"/>
  <c r="AO14" i="3"/>
  <c r="AO26" i="3" s="1"/>
  <c r="R4" i="9" l="1"/>
  <c r="W80" i="3"/>
  <c r="W78" i="3"/>
  <c r="AE71" i="3"/>
  <c r="AE73" i="3" s="1"/>
  <c r="AE78" i="3" s="1"/>
  <c r="C19" i="9"/>
  <c r="C21" i="9" s="1"/>
  <c r="AY26" i="3"/>
  <c r="AY25" i="3"/>
  <c r="AW9" i="3"/>
  <c r="AV14" i="3"/>
  <c r="AV26" i="3" s="1"/>
  <c r="AU32" i="3" s="1"/>
  <c r="O5" i="9" s="1"/>
  <c r="R5" i="9" s="1"/>
  <c r="BA20" i="3"/>
  <c r="AW25" i="3"/>
  <c r="BA25" i="3" s="1"/>
  <c r="AM33" i="3"/>
  <c r="AM71" i="3" s="1"/>
  <c r="W85" i="3" l="1"/>
  <c r="W87" i="3" s="1"/>
  <c r="F19" i="9"/>
  <c r="F21" i="9" s="1"/>
  <c r="AE80" i="3"/>
  <c r="BA32" i="3"/>
  <c r="AU33" i="3"/>
  <c r="AW14" i="3"/>
  <c r="AW26" i="3" s="1"/>
  <c r="BA26" i="3" s="1"/>
  <c r="BA9" i="3"/>
  <c r="AM73" i="3"/>
  <c r="AM80" i="3" s="1"/>
  <c r="I19" i="9" l="1"/>
  <c r="I21" i="9" s="1"/>
  <c r="AE85" i="3"/>
  <c r="AE87" i="3" s="1"/>
  <c r="AU71" i="3"/>
  <c r="AU73" i="3" s="1"/>
  <c r="AM85" i="3"/>
  <c r="L19" i="9"/>
  <c r="L21" i="9" s="1"/>
  <c r="C48" i="9"/>
  <c r="AM78" i="3"/>
  <c r="BA33" i="3"/>
  <c r="BA71" i="3" s="1"/>
  <c r="BA14" i="3"/>
  <c r="I48" i="9" l="1"/>
  <c r="J16" i="9" s="1"/>
  <c r="AB3" i="9"/>
  <c r="AD3" i="9"/>
  <c r="AF3" i="9"/>
  <c r="J21" i="9"/>
  <c r="X3" i="9"/>
  <c r="Z3" i="9"/>
  <c r="BA73" i="3"/>
  <c r="AU78" i="3"/>
  <c r="BA78" i="3" s="1"/>
  <c r="AU80" i="3"/>
  <c r="D21" i="9"/>
  <c r="V3" i="9"/>
  <c r="J33" i="9"/>
  <c r="J45" i="9"/>
  <c r="J27" i="9"/>
  <c r="J15" i="9"/>
  <c r="J17" i="9"/>
  <c r="J19" i="9"/>
  <c r="J26" i="9"/>
  <c r="J5" i="9"/>
  <c r="J44" i="9"/>
  <c r="J42" i="9"/>
  <c r="J30" i="9"/>
  <c r="I49" i="9"/>
  <c r="J25" i="9"/>
  <c r="J38" i="9"/>
  <c r="J7" i="9"/>
  <c r="J8" i="9"/>
  <c r="J6" i="9"/>
  <c r="D45" i="9"/>
  <c r="D4" i="9"/>
  <c r="D44" i="9"/>
  <c r="D27" i="9"/>
  <c r="D24" i="9"/>
  <c r="D30" i="9"/>
  <c r="D14" i="9"/>
  <c r="D48" i="9"/>
  <c r="D9" i="9"/>
  <c r="D25" i="9"/>
  <c r="D17" i="9"/>
  <c r="D37" i="9"/>
  <c r="D39" i="9"/>
  <c r="D36" i="9"/>
  <c r="D31" i="9"/>
  <c r="C49" i="9"/>
  <c r="D33" i="9"/>
  <c r="D26" i="9"/>
  <c r="D6" i="9"/>
  <c r="D5" i="9"/>
  <c r="D38" i="9"/>
  <c r="D42" i="9"/>
  <c r="D7" i="9"/>
  <c r="D8" i="9"/>
  <c r="D43" i="9"/>
  <c r="D32" i="9"/>
  <c r="D15" i="9"/>
  <c r="D18" i="9"/>
  <c r="D16" i="9"/>
  <c r="D12" i="9"/>
  <c r="D19" i="9"/>
  <c r="F48" i="9"/>
  <c r="G4" i="9" s="1"/>
  <c r="AM87" i="3"/>
  <c r="J32" i="9" l="1"/>
  <c r="J37" i="9"/>
  <c r="J43" i="9"/>
  <c r="J12" i="9"/>
  <c r="J9" i="9"/>
  <c r="J31" i="9"/>
  <c r="J36" i="9"/>
  <c r="J39" i="9"/>
  <c r="J48" i="9"/>
  <c r="J18" i="9"/>
  <c r="J24" i="9"/>
  <c r="J4" i="9"/>
  <c r="J14" i="9"/>
  <c r="O19" i="9"/>
  <c r="L48" i="9"/>
  <c r="AU85" i="3"/>
  <c r="AU87" i="3" s="1"/>
  <c r="BA80" i="3"/>
  <c r="BA85" i="3" s="1"/>
  <c r="BA87" i="3" s="1"/>
  <c r="G16" i="9"/>
  <c r="G38" i="9"/>
  <c r="G37" i="9"/>
  <c r="G5" i="9"/>
  <c r="G36" i="9"/>
  <c r="G7" i="9"/>
  <c r="G25" i="9"/>
  <c r="G42" i="9"/>
  <c r="G45" i="9"/>
  <c r="G31" i="9"/>
  <c r="G14" i="9"/>
  <c r="G44" i="9"/>
  <c r="G15" i="9"/>
  <c r="G19" i="9"/>
  <c r="G39" i="9"/>
  <c r="G24" i="9"/>
  <c r="G30" i="9"/>
  <c r="G18" i="9"/>
  <c r="G6" i="9"/>
  <c r="F49" i="9"/>
  <c r="G43" i="9"/>
  <c r="G33" i="9"/>
  <c r="G27" i="9"/>
  <c r="G9" i="9"/>
  <c r="G48" i="9"/>
  <c r="G12" i="9"/>
  <c r="G26" i="9"/>
  <c r="G17" i="9"/>
  <c r="G32" i="9"/>
  <c r="G8" i="9"/>
  <c r="G21" i="9"/>
  <c r="R19" i="9" l="1"/>
  <c r="R21" i="9" s="1"/>
  <c r="O21" i="9"/>
  <c r="O48" i="9" s="1"/>
  <c r="P21" i="9" s="1"/>
  <c r="M33" i="9"/>
  <c r="M48" i="9"/>
  <c r="M39" i="9"/>
  <c r="M16" i="9"/>
  <c r="M43" i="9"/>
  <c r="M17" i="9"/>
  <c r="M42" i="9"/>
  <c r="M25" i="9"/>
  <c r="M37" i="9"/>
  <c r="M15" i="9"/>
  <c r="M32" i="9"/>
  <c r="M5" i="9"/>
  <c r="M4" i="9"/>
  <c r="M12" i="9"/>
  <c r="L49" i="9"/>
  <c r="M31" i="9"/>
  <c r="M14" i="9"/>
  <c r="M38" i="9"/>
  <c r="M6" i="9"/>
  <c r="M30" i="9"/>
  <c r="M19" i="9"/>
  <c r="M7" i="9"/>
  <c r="M36" i="9"/>
  <c r="M45" i="9"/>
  <c r="M24" i="9"/>
  <c r="M18" i="9"/>
  <c r="M8" i="9"/>
  <c r="M44" i="9"/>
  <c r="M26" i="9"/>
  <c r="M9" i="9"/>
  <c r="M27" i="9"/>
  <c r="M21" i="9"/>
  <c r="P45" i="9" l="1"/>
  <c r="P37" i="9"/>
  <c r="P24" i="9"/>
  <c r="P4" i="9"/>
  <c r="P31" i="9"/>
  <c r="P18" i="9"/>
  <c r="P33" i="9"/>
  <c r="P38" i="9"/>
  <c r="P15" i="9"/>
  <c r="P6" i="9"/>
  <c r="P48" i="9"/>
  <c r="P42" i="9"/>
  <c r="P43" i="9"/>
  <c r="P32" i="9"/>
  <c r="P8" i="9"/>
  <c r="O49" i="9"/>
  <c r="P26" i="9"/>
  <c r="R48" i="9"/>
  <c r="S32" i="9" s="1"/>
  <c r="P30" i="9"/>
  <c r="P12" i="9"/>
  <c r="P19" i="9"/>
  <c r="P7" i="9"/>
  <c r="P9" i="9"/>
  <c r="P27" i="9"/>
  <c r="P44" i="9"/>
  <c r="P17" i="9"/>
  <c r="P36" i="9"/>
  <c r="P25" i="9"/>
  <c r="P5" i="9"/>
  <c r="P16" i="9"/>
  <c r="P14" i="9"/>
  <c r="P39" i="9"/>
  <c r="S4" i="9" l="1"/>
  <c r="S18" i="9"/>
  <c r="U6" i="9" a="1"/>
  <c r="U6" i="9" s="1"/>
  <c r="W6" i="9" s="1" a="1"/>
  <c r="W6" i="9" s="1"/>
  <c r="Y6" i="9" s="1" a="1"/>
  <c r="Y6" i="9" s="1"/>
  <c r="AA6" i="9" s="1" a="1"/>
  <c r="AA6" i="9" s="1"/>
  <c r="AC6" i="9" s="1" a="1"/>
  <c r="AC6" i="9" s="1"/>
  <c r="AE6" i="9" s="1" a="1"/>
  <c r="AE6" i="9" s="1"/>
  <c r="U17" i="9" a="1"/>
  <c r="U17" i="9" s="1"/>
  <c r="W17" i="9" s="1" a="1"/>
  <c r="W17" i="9" s="1"/>
  <c r="Y17" i="9" s="1" a="1"/>
  <c r="Y17" i="9" s="1"/>
  <c r="AA17" i="9" s="1" a="1"/>
  <c r="AA17" i="9" s="1"/>
  <c r="AC17" i="9" s="1" a="1"/>
  <c r="AC17" i="9" s="1"/>
  <c r="AE17" i="9" s="1" a="1"/>
  <c r="AE17" i="9" s="1"/>
  <c r="AH17" i="9" s="1"/>
  <c r="AJ17" i="9" s="1"/>
  <c r="S19" i="9"/>
  <c r="U8" i="9" a="1"/>
  <c r="U8" i="9" s="1"/>
  <c r="W8" i="9" s="1" a="1"/>
  <c r="W8" i="9" s="1"/>
  <c r="Y8" i="9" s="1" a="1"/>
  <c r="Y8" i="9" s="1"/>
  <c r="AA8" i="9" s="1" a="1"/>
  <c r="AA8" i="9" s="1"/>
  <c r="AC8" i="9" s="1" a="1"/>
  <c r="AC8" i="9" s="1"/>
  <c r="AE8" i="9" s="1" a="1"/>
  <c r="AE8" i="9" s="1"/>
  <c r="U14" i="9" a="1"/>
  <c r="U14" i="9" s="1"/>
  <c r="W14" i="9" s="1" a="1"/>
  <c r="W14" i="9" s="1"/>
  <c r="Y14" i="9" s="1" a="1"/>
  <c r="Y14" i="9" s="1"/>
  <c r="AA14" i="9" s="1" a="1"/>
  <c r="AA14" i="9" s="1"/>
  <c r="AC14" i="9" s="1" a="1"/>
  <c r="AC14" i="9" s="1"/>
  <c r="AE14" i="9" s="1" a="1"/>
  <c r="AE14" i="9" s="1"/>
  <c r="U31" i="9" a="1"/>
  <c r="U31" i="9" s="1"/>
  <c r="W31" i="9" s="1" a="1"/>
  <c r="W31" i="9" s="1"/>
  <c r="Y31" i="9" s="1" a="1"/>
  <c r="Y31" i="9" s="1"/>
  <c r="AA31" i="9" s="1" a="1"/>
  <c r="AA31" i="9" s="1"/>
  <c r="AC31" i="9" s="1" a="1"/>
  <c r="AC31" i="9" s="1"/>
  <c r="AE31" i="9" s="1" a="1"/>
  <c r="AE31" i="9" s="1"/>
  <c r="U42" i="9" a="1"/>
  <c r="U42" i="9" s="1"/>
  <c r="W42" i="9" s="1" a="1"/>
  <c r="W42" i="9" s="1"/>
  <c r="Y42" i="9" s="1" a="1"/>
  <c r="Y42" i="9" s="1"/>
  <c r="AA42" i="9" s="1" a="1"/>
  <c r="AA42" i="9" s="1"/>
  <c r="AC42" i="9" s="1" a="1"/>
  <c r="AC42" i="9" s="1"/>
  <c r="AE42" i="9" s="1" a="1"/>
  <c r="AE42" i="9" s="1"/>
  <c r="U11" i="9" a="1"/>
  <c r="U11" i="9" s="1"/>
  <c r="W11" i="9" s="1" a="1"/>
  <c r="W11" i="9" s="1"/>
  <c r="Y11" i="9" s="1" a="1"/>
  <c r="Y11" i="9" s="1"/>
  <c r="AA11" i="9" s="1" a="1"/>
  <c r="AA11" i="9" s="1"/>
  <c r="AC11" i="9" s="1" a="1"/>
  <c r="AC11" i="9" s="1"/>
  <c r="AE11" i="9" s="1" a="1"/>
  <c r="AE11" i="9" s="1"/>
  <c r="U36" i="9" a="1"/>
  <c r="U36" i="9" s="1"/>
  <c r="W36" i="9" s="1" a="1"/>
  <c r="W36" i="9" s="1"/>
  <c r="Y36" i="9" s="1" a="1"/>
  <c r="Y36" i="9" s="1"/>
  <c r="AA36" i="9" s="1" a="1"/>
  <c r="AA36" i="9" s="1"/>
  <c r="AC36" i="9" s="1" a="1"/>
  <c r="AC36" i="9" s="1"/>
  <c r="AE36" i="9" s="1" a="1"/>
  <c r="AE36" i="9" s="1"/>
  <c r="U32" i="9" a="1"/>
  <c r="U32" i="9" s="1"/>
  <c r="W32" i="9" s="1" a="1"/>
  <c r="W32" i="9" s="1"/>
  <c r="Y32" i="9" s="1" a="1"/>
  <c r="Y32" i="9" s="1"/>
  <c r="AA32" i="9" s="1" a="1"/>
  <c r="AA32" i="9" s="1"/>
  <c r="AC32" i="9" s="1" a="1"/>
  <c r="AC32" i="9" s="1"/>
  <c r="AE32" i="9" s="1" a="1"/>
  <c r="AE32" i="9" s="1"/>
  <c r="U37" i="9" a="1"/>
  <c r="U37" i="9" s="1"/>
  <c r="W37" i="9" s="1" a="1"/>
  <c r="W37" i="9" s="1"/>
  <c r="Y37" i="9" s="1" a="1"/>
  <c r="Y37" i="9" s="1"/>
  <c r="AA37" i="9" s="1" a="1"/>
  <c r="AA37" i="9" s="1"/>
  <c r="AC37" i="9" s="1" a="1"/>
  <c r="AC37" i="9" s="1"/>
  <c r="AE37" i="9" s="1" a="1"/>
  <c r="AE37" i="9" s="1"/>
  <c r="U9" i="9" a="1"/>
  <c r="U9" i="9" s="1"/>
  <c r="W9" i="9" s="1" a="1"/>
  <c r="W9" i="9" s="1"/>
  <c r="Y9" i="9" s="1" a="1"/>
  <c r="Y9" i="9" s="1"/>
  <c r="AA9" i="9" s="1" a="1"/>
  <c r="AA9" i="9" s="1"/>
  <c r="AC9" i="9" s="1" a="1"/>
  <c r="AC9" i="9" s="1"/>
  <c r="AE9" i="9" s="1" a="1"/>
  <c r="AE9" i="9" s="1"/>
  <c r="U26" i="9" a="1"/>
  <c r="U26" i="9" s="1"/>
  <c r="W26" i="9" s="1" a="1"/>
  <c r="W26" i="9" s="1"/>
  <c r="Y26" i="9" s="1" a="1"/>
  <c r="Y26" i="9" s="1"/>
  <c r="AA26" i="9" s="1" a="1"/>
  <c r="AA26" i="9" s="1"/>
  <c r="AC26" i="9" s="1" a="1"/>
  <c r="AC26" i="9" s="1"/>
  <c r="AE26" i="9" s="1" a="1"/>
  <c r="AE26" i="9" s="1"/>
  <c r="U16" i="9" a="1"/>
  <c r="U16" i="9" s="1"/>
  <c r="W16" i="9" s="1" a="1"/>
  <c r="W16" i="9" s="1"/>
  <c r="Y16" i="9" s="1" a="1"/>
  <c r="Y16" i="9" s="1"/>
  <c r="AA16" i="9" s="1" a="1"/>
  <c r="AA16" i="9" s="1"/>
  <c r="AC16" i="9" s="1" a="1"/>
  <c r="AC16" i="9" s="1"/>
  <c r="AE16" i="9" s="1" a="1"/>
  <c r="AE16" i="9" s="1"/>
  <c r="U19" i="9" a="1"/>
  <c r="U19" i="9" s="1"/>
  <c r="W19" i="9" s="1" a="1"/>
  <c r="W19" i="9" s="1"/>
  <c r="Y19" i="9" s="1" a="1"/>
  <c r="Y19" i="9" s="1"/>
  <c r="AA19" i="9" s="1" a="1"/>
  <c r="AA19" i="9" s="1"/>
  <c r="AC19" i="9" s="1" a="1"/>
  <c r="AC19" i="9" s="1"/>
  <c r="AE19" i="9" s="1" a="1"/>
  <c r="AE19" i="9" s="1"/>
  <c r="AH19" i="9" s="1"/>
  <c r="AJ19" i="9" s="1"/>
  <c r="S36" i="9"/>
  <c r="S6" i="9"/>
  <c r="S5" i="9"/>
  <c r="S17" i="9"/>
  <c r="U44" i="9" a="1"/>
  <c r="U44" i="9" s="1"/>
  <c r="W44" i="9" s="1" a="1"/>
  <c r="W44" i="9" s="1"/>
  <c r="Y44" i="9" s="1" a="1"/>
  <c r="Y44" i="9" s="1"/>
  <c r="AA44" i="9" s="1" a="1"/>
  <c r="AA44" i="9" s="1"/>
  <c r="AC44" i="9" s="1" a="1"/>
  <c r="AC44" i="9" s="1"/>
  <c r="AE44" i="9" s="1" a="1"/>
  <c r="AE44" i="9" s="1"/>
  <c r="R49" i="9"/>
  <c r="S25" i="9"/>
  <c r="U15" i="9" a="1"/>
  <c r="U15" i="9" s="1"/>
  <c r="W15" i="9" s="1" a="1"/>
  <c r="W15" i="9" s="1"/>
  <c r="Y15" i="9" s="1" a="1"/>
  <c r="Y15" i="9" s="1"/>
  <c r="AA15" i="9" s="1" a="1"/>
  <c r="AA15" i="9" s="1"/>
  <c r="AC15" i="9" s="1" a="1"/>
  <c r="AC15" i="9" s="1"/>
  <c r="AE15" i="9" s="1" a="1"/>
  <c r="AE15" i="9" s="1"/>
  <c r="U25" i="9" a="1"/>
  <c r="U25" i="9" s="1"/>
  <c r="W25" i="9" s="1" a="1"/>
  <c r="W25" i="9" s="1"/>
  <c r="Y25" i="9" s="1" a="1"/>
  <c r="Y25" i="9" s="1"/>
  <c r="AA25" i="9" s="1" a="1"/>
  <c r="AA25" i="9" s="1"/>
  <c r="AC25" i="9" s="1" a="1"/>
  <c r="AC25" i="9" s="1"/>
  <c r="AE25" i="9" s="1" a="1"/>
  <c r="AE25" i="9" s="1"/>
  <c r="U12" i="9" a="1"/>
  <c r="U12" i="9" s="1"/>
  <c r="W12" i="9" s="1" a="1"/>
  <c r="W12" i="9" s="1"/>
  <c r="Y12" i="9" s="1" a="1"/>
  <c r="Y12" i="9" s="1"/>
  <c r="AA12" i="9" s="1" a="1"/>
  <c r="AA12" i="9" s="1"/>
  <c r="AC12" i="9" s="1" a="1"/>
  <c r="AC12" i="9" s="1"/>
  <c r="AE12" i="9" s="1" a="1"/>
  <c r="AE12" i="9" s="1"/>
  <c r="S45" i="9"/>
  <c r="U4" i="9" a="1"/>
  <c r="U4" i="9" s="1"/>
  <c r="W4" i="9" s="1" a="1"/>
  <c r="W4" i="9" s="1"/>
  <c r="Y4" i="9" s="1" a="1"/>
  <c r="Y4" i="9" s="1"/>
  <c r="AA4" i="9" s="1" a="1"/>
  <c r="AA4" i="9" s="1"/>
  <c r="AC4" i="9" s="1" a="1"/>
  <c r="AC4" i="9" s="1"/>
  <c r="AE4" i="9" s="1" a="1"/>
  <c r="AE4" i="9" s="1"/>
  <c r="S38" i="9"/>
  <c r="U30" i="9" a="1"/>
  <c r="U30" i="9" s="1"/>
  <c r="W30" i="9" s="1" a="1"/>
  <c r="W30" i="9" s="1"/>
  <c r="Y30" i="9" s="1" a="1"/>
  <c r="Y30" i="9" s="1"/>
  <c r="AA30" i="9" s="1" a="1"/>
  <c r="AA30" i="9" s="1"/>
  <c r="AC30" i="9" s="1" a="1"/>
  <c r="AC30" i="9" s="1"/>
  <c r="AE30" i="9" s="1" a="1"/>
  <c r="AE30" i="9" s="1"/>
  <c r="S37" i="9"/>
  <c r="S31" i="9"/>
  <c r="S33" i="9"/>
  <c r="S44" i="9"/>
  <c r="U43" i="9" a="1"/>
  <c r="U43" i="9" s="1"/>
  <c r="W43" i="9" s="1" a="1"/>
  <c r="W43" i="9" s="1"/>
  <c r="Y43" i="9" s="1" a="1"/>
  <c r="Y43" i="9" s="1"/>
  <c r="AA43" i="9" s="1" a="1"/>
  <c r="AA43" i="9" s="1"/>
  <c r="AC43" i="9" s="1" a="1"/>
  <c r="AC43" i="9" s="1"/>
  <c r="AE43" i="9" s="1" a="1"/>
  <c r="AE43" i="9" s="1"/>
  <c r="U18" i="9" a="1"/>
  <c r="U18" i="9" s="1"/>
  <c r="W18" i="9" s="1" a="1"/>
  <c r="W18" i="9" s="1"/>
  <c r="Y18" i="9" s="1" a="1"/>
  <c r="Y18" i="9" s="1"/>
  <c r="AA18" i="9" s="1" a="1"/>
  <c r="AA18" i="9" s="1"/>
  <c r="AC18" i="9" s="1" a="1"/>
  <c r="AC18" i="9" s="1"/>
  <c r="AE18" i="9" s="1" a="1"/>
  <c r="AE18" i="9" s="1"/>
  <c r="U13" i="9" a="1"/>
  <c r="U13" i="9" s="1"/>
  <c r="W13" i="9" s="1" a="1"/>
  <c r="W13" i="9" s="1"/>
  <c r="Y13" i="9" s="1" a="1"/>
  <c r="Y13" i="9" s="1"/>
  <c r="AA13" i="9" s="1" a="1"/>
  <c r="AA13" i="9" s="1"/>
  <c r="AC13" i="9" s="1" a="1"/>
  <c r="AC13" i="9" s="1"/>
  <c r="AE13" i="9" s="1" a="1"/>
  <c r="AE13" i="9" s="1"/>
  <c r="S9" i="9"/>
  <c r="S27" i="9"/>
  <c r="U5" i="9" a="1"/>
  <c r="U5" i="9" s="1"/>
  <c r="W5" i="9" s="1" a="1"/>
  <c r="W5" i="9" s="1"/>
  <c r="Y5" i="9" s="1" a="1"/>
  <c r="Y5" i="9" s="1"/>
  <c r="AA5" i="9" s="1" a="1"/>
  <c r="AA5" i="9" s="1"/>
  <c r="AC5" i="9" s="1" a="1"/>
  <c r="AC5" i="9" s="1"/>
  <c r="AE5" i="9" s="1" a="1"/>
  <c r="AE5" i="9" s="1"/>
  <c r="U7" i="9" a="1"/>
  <c r="U7" i="9" s="1"/>
  <c r="W7" i="9" s="1" a="1"/>
  <c r="W7" i="9" s="1"/>
  <c r="Y7" i="9" s="1" a="1"/>
  <c r="Y7" i="9" s="1"/>
  <c r="AA7" i="9" s="1" a="1"/>
  <c r="AA7" i="9" s="1"/>
  <c r="AC7" i="9" s="1" a="1"/>
  <c r="AC7" i="9" s="1"/>
  <c r="AE7" i="9" s="1" a="1"/>
  <c r="AE7" i="9" s="1"/>
  <c r="U38" i="9" a="1"/>
  <c r="U38" i="9" s="1"/>
  <c r="W38" i="9" s="1" a="1"/>
  <c r="W38" i="9" s="1"/>
  <c r="Y38" i="9" s="1" a="1"/>
  <c r="Y38" i="9" s="1"/>
  <c r="AA38" i="9" s="1" a="1"/>
  <c r="AA38" i="9" s="1"/>
  <c r="AC38" i="9" s="1" a="1"/>
  <c r="AC38" i="9" s="1"/>
  <c r="AE38" i="9" s="1" a="1"/>
  <c r="AE38" i="9" s="1"/>
  <c r="AH38" i="9" s="1"/>
  <c r="AJ38" i="9" s="1"/>
  <c r="S42" i="9"/>
  <c r="S15" i="9"/>
  <c r="S26" i="9"/>
  <c r="S24" i="9"/>
  <c r="S30" i="9"/>
  <c r="U24" i="9" a="1"/>
  <c r="U24" i="9" s="1"/>
  <c r="W24" i="9" s="1" a="1"/>
  <c r="W24" i="9" s="1"/>
  <c r="Y24" i="9" s="1" a="1"/>
  <c r="Y24" i="9" s="1"/>
  <c r="AA24" i="9" s="1" a="1"/>
  <c r="AA24" i="9" s="1"/>
  <c r="AC24" i="9" s="1" a="1"/>
  <c r="AC24" i="9" s="1"/>
  <c r="AE24" i="9" s="1" a="1"/>
  <c r="AE24" i="9" s="1"/>
  <c r="U10" i="9" a="1"/>
  <c r="U10" i="9" s="1"/>
  <c r="S39" i="9"/>
  <c r="S12" i="9"/>
  <c r="S14" i="9"/>
  <c r="S7" i="9"/>
  <c r="S16" i="9"/>
  <c r="S43" i="9"/>
  <c r="S8" i="9"/>
  <c r="AH8" i="9" l="1"/>
  <c r="AJ8" i="9" s="1"/>
  <c r="AH6" i="9"/>
  <c r="AJ6" i="9" s="1"/>
  <c r="AH11" i="9"/>
  <c r="AJ11" i="9" s="1"/>
  <c r="W10" i="9" a="1"/>
  <c r="W10" i="9" s="1"/>
  <c r="U21" i="9"/>
  <c r="AH37" i="9"/>
  <c r="AJ37" i="9" s="1"/>
  <c r="AH9" i="9"/>
  <c r="AJ9" i="9" s="1"/>
  <c r="AH25" i="9"/>
  <c r="AJ25" i="9" s="1"/>
  <c r="AH15" i="9"/>
  <c r="AJ15" i="9" s="1"/>
  <c r="W45" i="9"/>
  <c r="AA45" i="9"/>
  <c r="AH32" i="9"/>
  <c r="AJ32" i="9" s="1"/>
  <c r="Y45" i="9"/>
  <c r="AE27" i="9"/>
  <c r="AH26" i="9"/>
  <c r="AJ26" i="9" s="1"/>
  <c r="AH14" i="9"/>
  <c r="AJ14" i="9" s="1"/>
  <c r="AH16" i="9"/>
  <c r="AJ16" i="9" s="1"/>
  <c r="W33" i="9"/>
  <c r="AH43" i="9"/>
  <c r="AJ43" i="9" s="1"/>
  <c r="U33" i="9"/>
  <c r="AH44" i="9"/>
  <c r="AJ44" i="9" s="1"/>
  <c r="U27" i="9"/>
  <c r="U45" i="9"/>
  <c r="AH12" i="9"/>
  <c r="AJ12" i="9" s="1"/>
  <c r="W27" i="9"/>
  <c r="AA27" i="9"/>
  <c r="U39" i="9"/>
  <c r="W39" i="9"/>
  <c r="AH13" i="9"/>
  <c r="AJ13" i="9" s="1"/>
  <c r="AC27" i="9"/>
  <c r="Y27" i="9"/>
  <c r="AH5" i="9"/>
  <c r="AJ5" i="9" s="1"/>
  <c r="AH18" i="9"/>
  <c r="AJ18" i="9" s="1"/>
  <c r="AC45" i="9"/>
  <c r="AE45" i="9"/>
  <c r="AA33" i="9"/>
  <c r="AA39" i="9"/>
  <c r="Y33" i="9"/>
  <c r="Y39" i="9"/>
  <c r="U48" i="9" l="1"/>
  <c r="U49" i="9" s="1"/>
  <c r="Y10" i="9" a="1"/>
  <c r="Y10" i="9" s="1"/>
  <c r="W21" i="9"/>
  <c r="W48" i="9" s="1"/>
  <c r="W49" i="9" s="1"/>
  <c r="AC33" i="9"/>
  <c r="AE33" i="9"/>
  <c r="AC39" i="9"/>
  <c r="AE39" i="9"/>
  <c r="AH4" i="9"/>
  <c r="AJ4" i="9" s="1"/>
  <c r="AA10" i="9" l="1" a="1"/>
  <c r="AA10" i="9" s="1"/>
  <c r="Y21" i="9"/>
  <c r="Y48" i="9" s="1"/>
  <c r="Y49" i="9" s="1"/>
  <c r="AH7" i="9"/>
  <c r="AH31" i="9"/>
  <c r="AJ31" i="9" s="1"/>
  <c r="AH42" i="9"/>
  <c r="AH24" i="9"/>
  <c r="AH30" i="9"/>
  <c r="AJ30" i="9" s="1"/>
  <c r="AC10" i="9" l="1" a="1"/>
  <c r="AC10" i="9" s="1"/>
  <c r="AA21" i="9"/>
  <c r="AA48" i="9" s="1"/>
  <c r="AA49" i="9" s="1"/>
  <c r="AJ33" i="9"/>
  <c r="AH27" i="9"/>
  <c r="AJ24" i="9"/>
  <c r="AJ27" i="9" s="1"/>
  <c r="AJ7" i="9"/>
  <c r="AH45" i="9"/>
  <c r="AJ42" i="9"/>
  <c r="AJ45" i="9" s="1"/>
  <c r="AH33" i="9"/>
  <c r="AH36" i="9"/>
  <c r="AE10" i="9" l="1" a="1"/>
  <c r="AE10" i="9" s="1"/>
  <c r="AC21" i="9"/>
  <c r="AC48" i="9" s="1"/>
  <c r="AC49" i="9" s="1"/>
  <c r="AH39" i="9"/>
  <c r="AJ36" i="9"/>
  <c r="AJ39" i="9" s="1"/>
  <c r="AH10" i="9" l="1"/>
  <c r="AE21" i="9"/>
  <c r="AE48" i="9" s="1"/>
  <c r="AE49" i="9" s="1"/>
  <c r="AJ10" i="9" l="1"/>
  <c r="AJ21" i="9" s="1"/>
  <c r="AJ48" i="9" s="1"/>
  <c r="AH21" i="9"/>
  <c r="AH48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<sst xmlns="http://schemas.openxmlformats.org/spreadsheetml/2006/main" count="334" uniqueCount="155">
  <si>
    <t>Inflation Rate</t>
  </si>
  <si>
    <t>Effort</t>
  </si>
  <si>
    <t>Year 1</t>
  </si>
  <si>
    <t>Year 2</t>
  </si>
  <si>
    <t>Year 3</t>
  </si>
  <si>
    <t>Year 4</t>
  </si>
  <si>
    <t>Year 5</t>
  </si>
  <si>
    <t>Salary</t>
  </si>
  <si>
    <t>Effort in Months</t>
  </si>
  <si>
    <t>Salary Total</t>
  </si>
  <si>
    <t>Total Hrs</t>
  </si>
  <si>
    <t>Project</t>
  </si>
  <si>
    <t>Base</t>
  </si>
  <si>
    <t>Appointment</t>
  </si>
  <si>
    <t>Yr 1</t>
  </si>
  <si>
    <t>Yr 2</t>
  </si>
  <si>
    <t>Yr 3</t>
  </si>
  <si>
    <t>Yr 4</t>
  </si>
  <si>
    <t>Yr 5</t>
  </si>
  <si>
    <t>12-Month</t>
  </si>
  <si>
    <t>9-Month</t>
  </si>
  <si>
    <t>Hourly Rate</t>
  </si>
  <si>
    <t>Hours</t>
  </si>
  <si>
    <t>F/B</t>
  </si>
  <si>
    <t>Total</t>
  </si>
  <si>
    <t>A. Senior Personnel</t>
  </si>
  <si>
    <t>Name</t>
  </si>
  <si>
    <t>1.</t>
  </si>
  <si>
    <t>C/9</t>
  </si>
  <si>
    <t>2.</t>
  </si>
  <si>
    <t>Choose:</t>
  </si>
  <si>
    <t>3.</t>
  </si>
  <si>
    <t>4.</t>
  </si>
  <si>
    <t>5.</t>
  </si>
  <si>
    <t>6.</t>
  </si>
  <si>
    <t>Total Senior Personnel</t>
  </si>
  <si>
    <t>B. Other Personnel</t>
  </si>
  <si>
    <t>Position (Name, if known)</t>
  </si>
  <si>
    <t># employees</t>
  </si>
  <si>
    <t>A-Basis (12mths)</t>
  </si>
  <si>
    <t>1. Post Doc</t>
  </si>
  <si>
    <t xml:space="preserve">2. Other Professionals </t>
  </si>
  <si>
    <t>3. Graduate Students</t>
  </si>
  <si>
    <t>4. Undergraduate Students</t>
  </si>
  <si>
    <t>5. Secretarial-Clerical</t>
  </si>
  <si>
    <t>6. Other</t>
  </si>
  <si>
    <t>Total Other Personnel</t>
  </si>
  <si>
    <t>Total Salaries &amp; Wages A+B</t>
  </si>
  <si>
    <t>C. Fringe Benefits</t>
  </si>
  <si>
    <t>Faculty &amp; Academic Staff</t>
  </si>
  <si>
    <t>Student Hourlies</t>
  </si>
  <si>
    <t>Post Docs (Research Associates)</t>
  </si>
  <si>
    <t>University Staff</t>
  </si>
  <si>
    <t>Graduate Students (Research Assistants)</t>
  </si>
  <si>
    <t>LTE</t>
  </si>
  <si>
    <t>Total Fringe</t>
  </si>
  <si>
    <t>Total Salaries and Fringe Benefits</t>
  </si>
  <si>
    <t>D. Equipment</t>
  </si>
  <si>
    <t>Total Equipment</t>
  </si>
  <si>
    <t>E. Travel</t>
  </si>
  <si>
    <t>Domestic</t>
  </si>
  <si>
    <t xml:space="preserve">use travel worksheet </t>
  </si>
  <si>
    <t>International</t>
  </si>
  <si>
    <t xml:space="preserve">    Total </t>
  </si>
  <si>
    <t>F. Participant Support Costs</t>
  </si>
  <si>
    <t>1.  Stipends</t>
  </si>
  <si>
    <t>2.  Student Fees</t>
  </si>
  <si>
    <t>3.  Trainee Travel</t>
  </si>
  <si>
    <t>4.  Other</t>
  </si>
  <si>
    <t xml:space="preserve">     Total</t>
  </si>
  <si>
    <t>F. Other Direct Costs</t>
  </si>
  <si>
    <t>1.  Materials &amp; Supplies</t>
  </si>
  <si>
    <t xml:space="preserve">use supplies worksheet </t>
  </si>
  <si>
    <t>2. Publications</t>
  </si>
  <si>
    <t>3. Consultant Services</t>
  </si>
  <si>
    <t>4. ADP/Computer Services</t>
  </si>
  <si>
    <t>DCs</t>
  </si>
  <si>
    <t>IDCs</t>
  </si>
  <si>
    <t>5. Subcontracts</t>
  </si>
  <si>
    <t>6. Equipment or Facility Rental/User Fees</t>
  </si>
  <si>
    <t>7. Alterations and Renovations</t>
  </si>
  <si>
    <t>8. Tuition Remission</t>
  </si>
  <si>
    <t>student</t>
  </si>
  <si>
    <t>9. Other</t>
  </si>
  <si>
    <t>10. Other</t>
  </si>
  <si>
    <t>Total Other Direct Costs</t>
  </si>
  <si>
    <t>G. Total Direct Costs</t>
  </si>
  <si>
    <t>Modified Total Direct Costs (excluding subawards)</t>
  </si>
  <si>
    <t>First $25,000 Base</t>
  </si>
  <si>
    <t>MTDC Indirect Cost Base</t>
  </si>
  <si>
    <t xml:space="preserve">H. Indirect Costs </t>
  </si>
  <si>
    <t>MTDC (excluding subs)</t>
  </si>
  <si>
    <t>H. Indirect Costs</t>
  </si>
  <si>
    <t>I. Total Costs</t>
  </si>
  <si>
    <t>Indirect Cost Base Added for Subcontractors</t>
  </si>
  <si>
    <t>Instructions:</t>
  </si>
  <si>
    <t>Fill in the green areas and the research admin will fill in the actual rates for lodging and meal maxes per location</t>
  </si>
  <si>
    <t>Per Diem Rates | GSA</t>
  </si>
  <si>
    <t>GSA Per Diems</t>
  </si>
  <si>
    <t>Year</t>
  </si>
  <si>
    <t>Domestic/Intl</t>
  </si>
  <si>
    <t>Business Purpose / Justification</t>
  </si>
  <si>
    <t>Conference or Meeting</t>
  </si>
  <si>
    <t>Depart</t>
  </si>
  <si>
    <t>Arrive</t>
  </si>
  <si>
    <t># Days</t>
  </si>
  <si>
    <t># Travelers</t>
  </si>
  <si>
    <t>Traveler Names</t>
  </si>
  <si>
    <t>Ground Transport</t>
  </si>
  <si>
    <t>Flight</t>
  </si>
  <si>
    <t>Registration</t>
  </si>
  <si>
    <t>Other</t>
  </si>
  <si>
    <t>Nightly Lodging Rate</t>
  </si>
  <si>
    <t>Total Lodging</t>
  </si>
  <si>
    <t>Per Diem</t>
  </si>
  <si>
    <t>First/Last</t>
  </si>
  <si>
    <t>Total ME&amp;I</t>
  </si>
  <si>
    <t>Total Per Person</t>
  </si>
  <si>
    <t>Total Trip Cost</t>
  </si>
  <si>
    <t>Select Year</t>
  </si>
  <si>
    <t>Select Option</t>
  </si>
  <si>
    <t>MSN</t>
  </si>
  <si>
    <t>Fill in the green areas</t>
  </si>
  <si>
    <t>General Category of Supplies</t>
  </si>
  <si>
    <t>Basis of Cost</t>
  </si>
  <si>
    <t>Justification of Need</t>
  </si>
  <si>
    <t>QTY</t>
  </si>
  <si>
    <t>Unit Cost</t>
  </si>
  <si>
    <t>Total Cost</t>
  </si>
  <si>
    <t>Increment 1</t>
  </si>
  <si>
    <t>Increment 2</t>
  </si>
  <si>
    <t>Increment 3</t>
  </si>
  <si>
    <t>Increment 4</t>
  </si>
  <si>
    <t>Increment 5</t>
  </si>
  <si>
    <t>Increment 6</t>
  </si>
  <si>
    <t>Total Authorized</t>
  </si>
  <si>
    <t>Total Unauthorized</t>
  </si>
  <si>
    <t>Main Project</t>
  </si>
  <si>
    <t xml:space="preserve">$ </t>
  </si>
  <si>
    <t>%</t>
  </si>
  <si>
    <t>% of Year 1</t>
  </si>
  <si>
    <t>Fringe</t>
  </si>
  <si>
    <t>Domestic Travel</t>
  </si>
  <si>
    <t>Foreign Travel</t>
  </si>
  <si>
    <t>Equipment</t>
  </si>
  <si>
    <t>Supplies</t>
  </si>
  <si>
    <t>Subagreements &lt;$25K</t>
  </si>
  <si>
    <t>Subagreements &gt;$25K</t>
  </si>
  <si>
    <t>Other No IDC</t>
  </si>
  <si>
    <t>Tuition</t>
  </si>
  <si>
    <t>Participant Sup - Stipend</t>
  </si>
  <si>
    <t>Participant Sup - Other</t>
  </si>
  <si>
    <t>Participant Sup - Travel</t>
  </si>
  <si>
    <t>Participant Sup - Fees</t>
  </si>
  <si>
    <t>F&amp;A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</si>
</sst>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_(&quot;$&quot;* #,##0.000_);_(&quot;$&quot;* \(#,##0.000\);_(&quot;$&quot;* &quot;-&quot;??_);_(@_)"/>
    <numFmt numFmtId="167" formatCode="_(&quot;$&quot;* #,##0.000000_);_(&quot;$&quot;* \(#,##0.000000\);_(&quot;$&quot;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i/>
      <sz val="12"/>
      <name val="Arial"/>
      <family val="2"/>
    </font>
    <font>
      <u/>
      <sz val="12"/>
      <name val="Arial"/>
      <family val="2"/>
    </font>
    <font>
      <u val="singleAccounting"/>
      <sz val="12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i/>
      <sz val="10"/>
      <name val="Arial"/>
      <family val="2"/>
    </font>
    <font>
      <u val="singleAccounting"/>
      <sz val="11"/>
      <name val="Arial"/>
      <family val="2"/>
    </font>
    <font>
      <sz val="11"/>
      <name val="Arial"/>
      <family val="2"/>
    </font>
    <font>
      <strike/>
      <sz val="12"/>
      <name val="Arial"/>
      <family val="2"/>
    </font>
    <font>
      <b/>
      <u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4">
    <xf numFmtId="0" fontId="0" fillId="0" borderId="0" xfId="0"/>
    <xf numFmtId="0" fontId="4" fillId="0" borderId="0" xfId="0" applyFont="1" applyProtection="1">
      <protection locked="0"/>
    </xf>
    <xf numFmtId="165" fontId="5" fillId="0" borderId="0" xfId="0" applyNumberFormat="1" applyFont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5" borderId="0" xfId="0" applyFill="1"/>
    <xf numFmtId="0" fontId="1" fillId="5" borderId="0" xfId="0" applyFont="1" applyFill="1"/>
    <xf numFmtId="44" fontId="0" fillId="5" borderId="0" xfId="1" applyFont="1" applyFill="1"/>
    <xf numFmtId="44" fontId="0" fillId="0" borderId="0" xfId="1" applyFont="1"/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0" fillId="0" borderId="0" xfId="1" applyFont="1" applyFill="1"/>
    <xf numFmtId="0" fontId="7" fillId="0" borderId="0" xfId="0" applyFont="1" applyProtection="1">
      <protection locked="0"/>
    </xf>
    <xf numFmtId="14" fontId="7" fillId="0" borderId="0" xfId="0" applyNumberFormat="1" applyFont="1" applyProtection="1">
      <protection locked="0"/>
    </xf>
    <xf numFmtId="0" fontId="4" fillId="3" borderId="0" xfId="0" applyFont="1" applyFill="1" applyProtection="1">
      <protection locked="0"/>
    </xf>
    <xf numFmtId="6" fontId="4" fillId="0" borderId="0" xfId="0" applyNumberFormat="1" applyFont="1" applyProtection="1">
      <protection locked="0"/>
    </xf>
    <xf numFmtId="164" fontId="7" fillId="0" borderId="0" xfId="1" applyNumberFormat="1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64" fontId="7" fillId="4" borderId="0" xfId="1" applyNumberFormat="1" applyFont="1" applyFill="1" applyBorder="1" applyAlignment="1" applyProtection="1">
      <protection locked="0"/>
    </xf>
    <xf numFmtId="0" fontId="7" fillId="0" borderId="1" xfId="0" quotePrefix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9" xfId="1" applyNumberFormat="1" applyFont="1" applyBorder="1" applyProtection="1">
      <protection locked="0"/>
    </xf>
    <xf numFmtId="164" fontId="4" fillId="0" borderId="0" xfId="1" applyNumberFormat="1" applyFont="1" applyBorder="1" applyProtection="1">
      <protection locked="0"/>
    </xf>
    <xf numFmtId="0" fontId="4" fillId="0" borderId="5" xfId="0" applyFont="1" applyBorder="1" applyProtection="1">
      <protection locked="0"/>
    </xf>
    <xf numFmtId="164" fontId="4" fillId="0" borderId="0" xfId="1" applyNumberFormat="1" applyFont="1" applyProtection="1">
      <protection locked="0"/>
    </xf>
    <xf numFmtId="0" fontId="4" fillId="0" borderId="0" xfId="0" quotePrefix="1" applyFont="1" applyAlignment="1" applyProtection="1">
      <alignment horizontal="right"/>
      <protection locked="0"/>
    </xf>
    <xf numFmtId="44" fontId="4" fillId="0" borderId="0" xfId="1" applyFont="1" applyProtection="1">
      <protection locked="0"/>
    </xf>
    <xf numFmtId="2" fontId="4" fillId="0" borderId="0" xfId="0" applyNumberFormat="1" applyFont="1" applyProtection="1">
      <protection locked="0"/>
    </xf>
    <xf numFmtId="164" fontId="4" fillId="0" borderId="9" xfId="1" applyNumberFormat="1" applyFont="1" applyBorder="1" applyProtection="1"/>
    <xf numFmtId="166" fontId="4" fillId="0" borderId="0" xfId="1" applyNumberFormat="1" applyFont="1" applyBorder="1" applyProtection="1"/>
    <xf numFmtId="2" fontId="4" fillId="0" borderId="0" xfId="1" applyNumberFormat="1" applyFont="1" applyBorder="1" applyProtection="1"/>
    <xf numFmtId="164" fontId="4" fillId="0" borderId="0" xfId="1" applyNumberFormat="1" applyFont="1" applyAlignment="1" applyProtection="1"/>
    <xf numFmtId="164" fontId="4" fillId="0" borderId="5" xfId="1" applyNumberFormat="1" applyFont="1" applyBorder="1" applyAlignment="1" applyProtection="1"/>
    <xf numFmtId="0" fontId="4" fillId="3" borderId="0" xfId="0" applyFont="1" applyFill="1"/>
    <xf numFmtId="164" fontId="4" fillId="0" borderId="0" xfId="1" applyNumberFormat="1" applyFont="1" applyBorder="1" applyAlignment="1" applyProtection="1"/>
    <xf numFmtId="164" fontId="4" fillId="0" borderId="0" xfId="0" applyNumberFormat="1" applyFont="1"/>
    <xf numFmtId="164" fontId="4" fillId="0" borderId="5" xfId="1" applyNumberFormat="1" applyFont="1" applyBorder="1" applyProtection="1"/>
    <xf numFmtId="164" fontId="4" fillId="0" borderId="0" xfId="1" applyNumberFormat="1" applyFont="1" applyAlignment="1" applyProtection="1">
      <protection locked="0"/>
    </xf>
    <xf numFmtId="0" fontId="4" fillId="0" borderId="0" xfId="0" quotePrefix="1" applyFont="1" applyProtection="1">
      <protection locked="0"/>
    </xf>
    <xf numFmtId="2" fontId="4" fillId="0" borderId="0" xfId="1" applyNumberFormat="1" applyFont="1" applyBorder="1" applyProtection="1">
      <protection locked="0"/>
    </xf>
    <xf numFmtId="164" fontId="4" fillId="0" borderId="2" xfId="1" applyNumberFormat="1" applyFont="1" applyBorder="1" applyProtection="1"/>
    <xf numFmtId="164" fontId="4" fillId="0" borderId="7" xfId="1" applyNumberFormat="1" applyFont="1" applyBorder="1" applyProtection="1"/>
    <xf numFmtId="164" fontId="4" fillId="0" borderId="0" xfId="1" applyNumberFormat="1" applyFont="1" applyProtection="1"/>
    <xf numFmtId="164" fontId="4" fillId="0" borderId="2" xfId="0" applyNumberFormat="1" applyFont="1" applyBorder="1"/>
    <xf numFmtId="164" fontId="4" fillId="0" borderId="5" xfId="1" applyNumberFormat="1" applyFont="1" applyBorder="1" applyProtection="1">
      <protection locked="0"/>
    </xf>
    <xf numFmtId="164" fontId="4" fillId="0" borderId="3" xfId="1" applyNumberFormat="1" applyFont="1" applyBorder="1" applyProtection="1"/>
    <xf numFmtId="164" fontId="4" fillId="0" borderId="8" xfId="1" applyNumberFormat="1" applyFont="1" applyBorder="1" applyProtection="1"/>
    <xf numFmtId="164" fontId="4" fillId="0" borderId="3" xfId="0" applyNumberFormat="1" applyFont="1" applyBorder="1"/>
    <xf numFmtId="164" fontId="4" fillId="0" borderId="0" xfId="1" applyNumberFormat="1" applyFont="1" applyBorder="1" applyProtection="1"/>
    <xf numFmtId="0" fontId="4" fillId="0" borderId="0" xfId="0" applyFont="1"/>
    <xf numFmtId="165" fontId="4" fillId="0" borderId="0" xfId="2" applyNumberFormat="1" applyFont="1" applyProtection="1">
      <protection locked="0"/>
    </xf>
    <xf numFmtId="164" fontId="4" fillId="2" borderId="0" xfId="1" applyNumberFormat="1" applyFont="1" applyFill="1" applyProtection="1"/>
    <xf numFmtId="2" fontId="4" fillId="2" borderId="0" xfId="1" applyNumberFormat="1" applyFont="1" applyFill="1" applyProtection="1"/>
    <xf numFmtId="164" fontId="4" fillId="2" borderId="5" xfId="1" applyNumberFormat="1" applyFont="1" applyFill="1" applyBorder="1" applyProtection="1"/>
    <xf numFmtId="0" fontId="4" fillId="2" borderId="0" xfId="0" applyFont="1" applyFill="1"/>
    <xf numFmtId="164" fontId="4" fillId="2" borderId="0" xfId="1" applyNumberFormat="1" applyFont="1" applyFill="1" applyBorder="1" applyProtection="1"/>
    <xf numFmtId="164" fontId="4" fillId="2" borderId="0" xfId="1" applyNumberFormat="1" applyFont="1" applyFill="1" applyProtection="1">
      <protection locked="0"/>
    </xf>
    <xf numFmtId="164" fontId="4" fillId="2" borderId="5" xfId="1" applyNumberFormat="1" applyFont="1" applyFill="1" applyBorder="1" applyProtection="1">
      <protection locked="0"/>
    </xf>
    <xf numFmtId="164" fontId="4" fillId="2" borderId="0" xfId="1" applyNumberFormat="1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164" fontId="4" fillId="2" borderId="0" xfId="1" applyNumberFormat="1" applyFont="1" applyFill="1" applyAlignment="1" applyProtection="1">
      <protection locked="0"/>
    </xf>
    <xf numFmtId="164" fontId="4" fillId="2" borderId="5" xfId="1" applyNumberFormat="1" applyFont="1" applyFill="1" applyBorder="1" applyAlignment="1" applyProtection="1">
      <protection locked="0"/>
    </xf>
    <xf numFmtId="164" fontId="4" fillId="2" borderId="0" xfId="1" applyNumberFormat="1" applyFont="1" applyFill="1" applyBorder="1" applyAlignment="1" applyProtection="1">
      <protection locked="0"/>
    </xf>
    <xf numFmtId="164" fontId="4" fillId="0" borderId="2" xfId="1" applyNumberFormat="1" applyFont="1" applyBorder="1" applyProtection="1">
      <protection locked="0"/>
    </xf>
    <xf numFmtId="164" fontId="4" fillId="0" borderId="7" xfId="1" applyNumberFormat="1" applyFont="1" applyBorder="1" applyProtection="1">
      <protection locked="0"/>
    </xf>
    <xf numFmtId="0" fontId="4" fillId="6" borderId="0" xfId="0" applyFont="1" applyFill="1" applyProtection="1">
      <protection locked="0"/>
    </xf>
    <xf numFmtId="164" fontId="10" fillId="6" borderId="0" xfId="3" applyNumberFormat="1" applyFont="1" applyFill="1" applyAlignment="1" applyProtection="1"/>
    <xf numFmtId="164" fontId="4" fillId="0" borderId="2" xfId="1" applyNumberFormat="1" applyFont="1" applyBorder="1" applyAlignment="1" applyProtection="1">
      <protection locked="0"/>
    </xf>
    <xf numFmtId="9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5" fontId="7" fillId="0" borderId="0" xfId="2" applyNumberFormat="1" applyFont="1" applyAlignment="1" applyProtection="1">
      <alignment horizontal="right"/>
    </xf>
    <xf numFmtId="0" fontId="12" fillId="0" borderId="0" xfId="0" applyFont="1" applyProtection="1">
      <protection locked="0"/>
    </xf>
    <xf numFmtId="164" fontId="13" fillId="0" borderId="0" xfId="1" applyNumberFormat="1" applyFont="1" applyProtection="1">
      <protection locked="0"/>
    </xf>
    <xf numFmtId="164" fontId="13" fillId="2" borderId="0" xfId="1" applyNumberFormat="1" applyFont="1" applyFill="1" applyProtection="1">
      <protection locked="0"/>
    </xf>
    <xf numFmtId="164" fontId="13" fillId="2" borderId="5" xfId="1" applyNumberFormat="1" applyFont="1" applyFill="1" applyBorder="1" applyProtection="1">
      <protection locked="0"/>
    </xf>
    <xf numFmtId="0" fontId="13" fillId="3" borderId="0" xfId="0" applyFont="1" applyFill="1" applyProtection="1">
      <protection locked="0"/>
    </xf>
    <xf numFmtId="164" fontId="13" fillId="2" borderId="0" xfId="1" applyNumberFormat="1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13" fillId="0" borderId="0" xfId="0" applyFont="1" applyProtection="1">
      <protection locked="0"/>
    </xf>
    <xf numFmtId="164" fontId="13" fillId="0" borderId="5" xfId="1" applyNumberFormat="1" applyFont="1" applyBorder="1" applyProtection="1">
      <protection locked="0"/>
    </xf>
    <xf numFmtId="0" fontId="7" fillId="3" borderId="0" xfId="0" applyFont="1" applyFill="1" applyProtection="1">
      <protection locked="0"/>
    </xf>
    <xf numFmtId="164" fontId="7" fillId="2" borderId="0" xfId="1" applyNumberFormat="1" applyFont="1" applyFill="1" applyProtection="1">
      <protection locked="0"/>
    </xf>
    <xf numFmtId="164" fontId="7" fillId="0" borderId="4" xfId="1" applyNumberFormat="1" applyFont="1" applyBorder="1" applyProtection="1">
      <protection locked="0"/>
    </xf>
    <xf numFmtId="164" fontId="7" fillId="2" borderId="5" xfId="1" applyNumberFormat="1" applyFont="1" applyFill="1" applyBorder="1" applyProtection="1">
      <protection locked="0"/>
    </xf>
    <xf numFmtId="164" fontId="7" fillId="2" borderId="0" xfId="1" applyNumberFormat="1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164" fontId="7" fillId="0" borderId="10" xfId="1" applyNumberFormat="1" applyFont="1" applyBorder="1" applyProtection="1">
      <protection locked="0"/>
    </xf>
    <xf numFmtId="0" fontId="9" fillId="0" borderId="0" xfId="3"/>
    <xf numFmtId="0" fontId="5" fillId="5" borderId="0" xfId="0" applyFont="1" applyFill="1" applyProtection="1">
      <protection locked="0"/>
    </xf>
    <xf numFmtId="9" fontId="7" fillId="5" borderId="0" xfId="0" applyNumberFormat="1" applyFont="1" applyFill="1" applyProtection="1">
      <protection locked="0"/>
    </xf>
    <xf numFmtId="164" fontId="5" fillId="0" borderId="0" xfId="1" applyNumberFormat="1" applyFont="1" applyProtection="1">
      <protection locked="0"/>
    </xf>
    <xf numFmtId="44" fontId="4" fillId="3" borderId="0" xfId="1" applyFont="1" applyFill="1" applyBorder="1"/>
    <xf numFmtId="44" fontId="4" fillId="3" borderId="0" xfId="1" applyFont="1" applyFill="1"/>
    <xf numFmtId="44" fontId="4" fillId="3" borderId="0" xfId="1" applyFont="1" applyFill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164" fontId="4" fillId="0" borderId="0" xfId="0" applyNumberFormat="1" applyFont="1" applyProtection="1">
      <protection locked="0"/>
    </xf>
    <xf numFmtId="9" fontId="4" fillId="0" borderId="0" xfId="2" applyFont="1" applyBorder="1" applyProtection="1"/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9" fontId="15" fillId="0" borderId="0" xfId="2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164" fontId="11" fillId="0" borderId="0" xfId="1" applyNumberFormat="1" applyFont="1" applyProtection="1">
      <protection locked="0"/>
    </xf>
    <xf numFmtId="164" fontId="16" fillId="0" borderId="0" xfId="1" applyNumberFormat="1" applyFont="1" applyProtection="1">
      <protection locked="0"/>
    </xf>
    <xf numFmtId="164" fontId="16" fillId="0" borderId="5" xfId="1" applyNumberFormat="1" applyFont="1" applyBorder="1" applyProtection="1">
      <protection locked="0"/>
    </xf>
    <xf numFmtId="164" fontId="4" fillId="0" borderId="11" xfId="1" applyNumberFormat="1" applyFont="1" applyBorder="1" applyProtection="1">
      <protection locked="0"/>
    </xf>
    <xf numFmtId="164" fontId="17" fillId="0" borderId="0" xfId="1" applyNumberFormat="1" applyFont="1" applyProtection="1">
      <protection locked="0"/>
    </xf>
    <xf numFmtId="164" fontId="18" fillId="2" borderId="0" xfId="1" applyNumberFormat="1" applyFont="1" applyFill="1" applyProtection="1">
      <protection locked="0"/>
    </xf>
    <xf numFmtId="164" fontId="18" fillId="2" borderId="5" xfId="1" applyNumberFormat="1" applyFont="1" applyFill="1" applyBorder="1" applyProtection="1">
      <protection locked="0"/>
    </xf>
    <xf numFmtId="0" fontId="18" fillId="3" borderId="0" xfId="0" applyFont="1" applyFill="1" applyProtection="1">
      <protection locked="0"/>
    </xf>
    <xf numFmtId="164" fontId="18" fillId="2" borderId="0" xfId="1" applyNumberFormat="1" applyFont="1" applyFill="1" applyBorder="1" applyProtection="1">
      <protection locked="0"/>
    </xf>
    <xf numFmtId="0" fontId="18" fillId="2" borderId="0" xfId="0" applyFont="1" applyFill="1" applyProtection="1">
      <protection locked="0"/>
    </xf>
    <xf numFmtId="0" fontId="18" fillId="0" borderId="0" xfId="0" applyFont="1" applyProtection="1">
      <protection locked="0"/>
    </xf>
    <xf numFmtId="164" fontId="17" fillId="0" borderId="5" xfId="1" applyNumberFormat="1" applyFont="1" applyBorder="1" applyProtection="1">
      <protection locked="0"/>
    </xf>
    <xf numFmtId="0" fontId="4" fillId="0" borderId="2" xfId="0" applyFont="1" applyBorder="1" applyProtection="1">
      <protection locked="0"/>
    </xf>
    <xf numFmtId="164" fontId="19" fillId="0" borderId="0" xfId="1" applyNumberFormat="1" applyFont="1" applyProtection="1">
      <protection locked="0"/>
    </xf>
    <xf numFmtId="9" fontId="19" fillId="0" borderId="0" xfId="2" applyFont="1" applyBorder="1" applyProtection="1"/>
    <xf numFmtId="164" fontId="19" fillId="0" borderId="0" xfId="1" applyNumberFormat="1" applyFont="1" applyBorder="1" applyProtection="1"/>
    <xf numFmtId="0" fontId="20" fillId="0" borderId="0" xfId="0" applyFont="1" applyAlignment="1" applyProtection="1">
      <alignment horizontal="center"/>
      <protection locked="0"/>
    </xf>
    <xf numFmtId="164" fontId="4" fillId="0" borderId="0" xfId="1" applyNumberFormat="1" applyFont="1" applyFill="1" applyProtection="1">
      <protection locked="0"/>
    </xf>
    <xf numFmtId="9" fontId="4" fillId="0" borderId="0" xfId="2" applyFont="1" applyFill="1" applyBorder="1" applyProtection="1"/>
    <xf numFmtId="44" fontId="4" fillId="0" borderId="0" xfId="1" applyFont="1" applyFill="1" applyProtection="1">
      <protection locked="0"/>
    </xf>
    <xf numFmtId="164" fontId="4" fillId="0" borderId="0" xfId="1" applyNumberFormat="1" applyFont="1" applyFill="1" applyBorder="1" applyProtection="1"/>
    <xf numFmtId="164" fontId="7" fillId="0" borderId="0" xfId="0" applyNumberFormat="1" applyFont="1" applyProtection="1">
      <protection locked="0"/>
    </xf>
    <xf numFmtId="164" fontId="11" fillId="0" borderId="0" xfId="0" applyNumberFormat="1" applyFont="1" applyProtection="1">
      <protection locked="0"/>
    </xf>
    <xf numFmtId="164" fontId="11" fillId="0" borderId="0" xfId="1" applyNumberFormat="1" applyFont="1" applyBorder="1" applyProtection="1"/>
    <xf numFmtId="0" fontId="11" fillId="3" borderId="0" xfId="0" applyFont="1" applyFill="1"/>
    <xf numFmtId="164" fontId="11" fillId="5" borderId="0" xfId="0" applyNumberFormat="1" applyFont="1" applyFill="1" applyProtection="1">
      <protection locked="0"/>
    </xf>
    <xf numFmtId="9" fontId="4" fillId="0" borderId="0" xfId="2" applyFont="1" applyFill="1" applyProtection="1">
      <protection locked="0"/>
    </xf>
    <xf numFmtId="164" fontId="13" fillId="2" borderId="0" xfId="1" applyNumberFormat="1" applyFont="1" applyFill="1" applyAlignment="1" applyProtection="1">
      <alignment horizontal="center"/>
      <protection locked="0"/>
    </xf>
    <xf numFmtId="164" fontId="13" fillId="2" borderId="5" xfId="1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7" borderId="0" xfId="0" applyFont="1" applyFill="1" applyProtection="1">
      <protection locked="0"/>
    </xf>
    <xf numFmtId="164" fontId="4" fillId="7" borderId="0" xfId="1" applyNumberFormat="1" applyFont="1" applyFill="1" applyAlignment="1" applyProtection="1">
      <protection locked="0"/>
    </xf>
    <xf numFmtId="164" fontId="4" fillId="7" borderId="5" xfId="1" applyNumberFormat="1" applyFont="1" applyFill="1" applyBorder="1" applyAlignment="1" applyProtection="1">
      <protection locked="0"/>
    </xf>
    <xf numFmtId="164" fontId="4" fillId="7" borderId="5" xfId="1" applyNumberFormat="1" applyFont="1" applyFill="1" applyBorder="1" applyProtection="1">
      <protection locked="0"/>
    </xf>
    <xf numFmtId="164" fontId="4" fillId="7" borderId="0" xfId="0" applyNumberFormat="1" applyFont="1" applyFill="1" applyProtection="1">
      <protection locked="0"/>
    </xf>
    <xf numFmtId="0" fontId="4" fillId="8" borderId="0" xfId="0" applyFont="1" applyFill="1" applyProtection="1">
      <protection locked="0"/>
    </xf>
    <xf numFmtId="164" fontId="4" fillId="8" borderId="0" xfId="1" applyNumberFormat="1" applyFont="1" applyFill="1" applyAlignment="1" applyProtection="1">
      <protection locked="0"/>
    </xf>
    <xf numFmtId="164" fontId="4" fillId="8" borderId="5" xfId="1" applyNumberFormat="1" applyFont="1" applyFill="1" applyBorder="1" applyAlignment="1" applyProtection="1">
      <protection locked="0"/>
    </xf>
    <xf numFmtId="164" fontId="4" fillId="8" borderId="5" xfId="1" applyNumberFormat="1" applyFont="1" applyFill="1" applyBorder="1" applyProtection="1">
      <protection locked="0"/>
    </xf>
    <xf numFmtId="164" fontId="4" fillId="8" borderId="0" xfId="0" applyNumberFormat="1" applyFont="1" applyFill="1" applyProtection="1">
      <protection locked="0"/>
    </xf>
    <xf numFmtId="0" fontId="4" fillId="5" borderId="0" xfId="0" applyFont="1" applyFill="1" applyProtection="1">
      <protection locked="0"/>
    </xf>
    <xf numFmtId="164" fontId="4" fillId="5" borderId="0" xfId="1" applyNumberFormat="1" applyFont="1" applyFill="1" applyAlignment="1" applyProtection="1">
      <protection locked="0"/>
    </xf>
    <xf numFmtId="164" fontId="4" fillId="5" borderId="5" xfId="1" applyNumberFormat="1" applyFont="1" applyFill="1" applyBorder="1" applyAlignment="1" applyProtection="1">
      <protection locked="0"/>
    </xf>
    <xf numFmtId="164" fontId="4" fillId="5" borderId="5" xfId="1" applyNumberFormat="1" applyFont="1" applyFill="1" applyBorder="1" applyProtection="1">
      <protection locked="0"/>
    </xf>
    <xf numFmtId="164" fontId="4" fillId="5" borderId="0" xfId="0" applyNumberFormat="1" applyFont="1" applyFill="1" applyProtection="1">
      <protection locked="0"/>
    </xf>
    <xf numFmtId="164" fontId="4" fillId="9" borderId="5" xfId="1" applyNumberFormat="1" applyFont="1" applyFill="1" applyBorder="1" applyProtection="1">
      <protection locked="0"/>
    </xf>
    <xf numFmtId="164" fontId="4" fillId="9" borderId="0" xfId="0" applyNumberFormat="1" applyFont="1" applyFill="1" applyProtection="1">
      <protection locked="0"/>
    </xf>
    <xf numFmtId="164" fontId="4" fillId="9" borderId="0" xfId="1" applyNumberFormat="1" applyFont="1" applyFill="1" applyAlignment="1" applyProtection="1">
      <protection locked="0"/>
    </xf>
    <xf numFmtId="164" fontId="4" fillId="9" borderId="5" xfId="1" applyNumberFormat="1" applyFont="1" applyFill="1" applyBorder="1" applyAlignment="1" applyProtection="1">
      <protection locked="0"/>
    </xf>
    <xf numFmtId="0" fontId="4" fillId="9" borderId="0" xfId="0" applyFont="1" applyFill="1" applyProtection="1">
      <protection locked="0"/>
    </xf>
    <xf numFmtId="164" fontId="11" fillId="0" borderId="5" xfId="1" applyNumberFormat="1" applyFont="1" applyBorder="1" applyProtection="1">
      <protection locked="0"/>
    </xf>
    <xf numFmtId="167" fontId="7" fillId="0" borderId="0" xfId="1" applyNumberFormat="1" applyFont="1" applyBorder="1" applyProtection="1">
      <protection locked="0"/>
    </xf>
    <xf numFmtId="164" fontId="7" fillId="0" borderId="0" xfId="1" applyNumberFormat="1" applyFont="1" applyProtection="1">
      <protection locked="0"/>
    </xf>
    <xf numFmtId="0" fontId="7" fillId="3" borderId="0" xfId="0" applyFont="1" applyFill="1"/>
    <xf numFmtId="164" fontId="7" fillId="0" borderId="0" xfId="1" applyNumberFormat="1" applyFont="1" applyFill="1" applyProtection="1">
      <protection locked="0"/>
    </xf>
    <xf numFmtId="164" fontId="4" fillId="5" borderId="0" xfId="1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164" fontId="7" fillId="0" borderId="0" xfId="1" applyNumberFormat="1" applyFont="1" applyBorder="1" applyAlignment="1" applyProtection="1">
      <alignment horizontal="center"/>
      <protection locked="0"/>
    </xf>
    <xf numFmtId="0" fontId="7" fillId="4" borderId="0" xfId="0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sa.gov/travel/plan-book/per-diem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C110"/>
  <sheetViews>
    <sheetView tabSelected="1" zoomScale="70" zoomScaleNormal="70" workbookViewId="0">
      <selection activeCell="E9" sqref="E9"/>
    </sheetView>
  </sheetViews>
  <sheetFormatPr defaultColWidth="8.88671875" defaultRowHeight="15" outlineLevelRow="1" outlineLevelCol="1" x14ac:dyDescent="0.25"/>
  <cols>
    <col min="1" max="1" width="24.44140625" style="1" customWidth="1"/>
    <col min="2" max="2" width="26.44140625" style="1" customWidth="1"/>
    <col min="3" max="3" width="17.88671875" style="1" customWidth="1"/>
    <col min="4" max="4" width="16.5546875" style="1" customWidth="1"/>
    <col min="5" max="9" width="6.88671875" style="1" customWidth="1"/>
    <col min="10" max="10" width="2" style="1" customWidth="1"/>
    <col min="11" max="14" width="12.33203125" style="31" customWidth="1" outlineLevel="1"/>
    <col min="15" max="17" width="13.33203125" style="1" customWidth="1"/>
    <col min="18" max="18" width="2" style="1" customWidth="1"/>
    <col min="19" max="22" width="12.33203125" style="31" hidden="1" customWidth="1" outlineLevel="1"/>
    <col min="23" max="23" width="13.33203125" style="1" customWidth="1" collapsed="1"/>
    <col min="24" max="25" width="13.33203125" style="1" customWidth="1"/>
    <col min="26" max="26" width="2" style="1" customWidth="1"/>
    <col min="27" max="30" width="11.6640625" style="1" hidden="1" customWidth="1" outlineLevel="1"/>
    <col min="31" max="31" width="13.33203125" style="1" customWidth="1" collapsed="1"/>
    <col min="32" max="33" width="13.33203125" style="1" customWidth="1"/>
    <col min="34" max="34" width="2" style="1" customWidth="1"/>
    <col min="35" max="38" width="13" style="1" hidden="1" customWidth="1" outlineLevel="1"/>
    <col min="39" max="39" width="13.33203125" style="1" customWidth="1" collapsed="1"/>
    <col min="40" max="41" width="13.33203125" style="1" customWidth="1"/>
    <col min="42" max="42" width="2" style="1" customWidth="1"/>
    <col min="43" max="46" width="11.6640625" style="1" hidden="1" customWidth="1" outlineLevel="1"/>
    <col min="47" max="47" width="13.33203125" style="1" customWidth="1" collapsed="1"/>
    <col min="48" max="49" width="13.33203125" style="1" customWidth="1"/>
    <col min="50" max="50" width="2" style="1" customWidth="1"/>
    <col min="51" max="51" width="13.6640625" style="1" customWidth="1"/>
    <col min="52" max="52" width="0" style="56" hidden="1" customWidth="1"/>
    <col min="53" max="53" width="13.6640625" style="1" customWidth="1"/>
    <col min="54" max="54" width="11.5546875" style="1" customWidth="1"/>
    <col min="55" max="55" width="11.5546875" style="56" customWidth="1"/>
    <col min="56" max="16384" width="8.88671875" style="56"/>
  </cols>
  <sheetData>
    <row r="1" spans="1:54" s="1" customFormat="1" ht="15.6" x14ac:dyDescent="0.3">
      <c r="A1" s="22" t="s">
        <v>0</v>
      </c>
      <c r="B1" s="18"/>
      <c r="E1" s="17"/>
      <c r="F1" s="17"/>
      <c r="G1" s="17"/>
      <c r="H1" s="17"/>
      <c r="I1" s="17"/>
      <c r="J1" s="19"/>
      <c r="K1" s="20"/>
      <c r="L1" s="20"/>
      <c r="M1" s="21"/>
      <c r="N1" s="21"/>
      <c r="O1" s="17"/>
      <c r="P1" s="17"/>
      <c r="Q1" s="17"/>
      <c r="R1" s="19"/>
      <c r="S1" s="21"/>
      <c r="T1" s="21"/>
      <c r="U1" s="21"/>
      <c r="V1" s="21"/>
      <c r="W1" s="17"/>
      <c r="X1" s="17"/>
      <c r="Y1" s="17"/>
      <c r="Z1" s="19"/>
      <c r="AA1" s="17"/>
      <c r="AB1" s="17"/>
      <c r="AC1" s="17"/>
      <c r="AD1" s="17"/>
      <c r="AE1" s="17"/>
      <c r="AF1" s="17"/>
      <c r="AG1" s="17"/>
      <c r="AH1" s="19"/>
      <c r="AP1" s="19"/>
      <c r="AX1" s="19"/>
    </row>
    <row r="2" spans="1:54" s="1" customFormat="1" ht="15.6" x14ac:dyDescent="0.3">
      <c r="A2" s="97">
        <v>0.02</v>
      </c>
      <c r="D2" s="17"/>
      <c r="J2" s="19"/>
      <c r="K2" s="20"/>
      <c r="L2" s="20"/>
      <c r="M2" s="163"/>
      <c r="N2" s="21"/>
      <c r="O2" s="17"/>
      <c r="P2" s="17"/>
      <c r="Q2" s="17"/>
      <c r="R2" s="19"/>
      <c r="S2" s="21"/>
      <c r="T2" s="21"/>
      <c r="U2" s="21"/>
      <c r="V2" s="21"/>
      <c r="W2" s="17"/>
      <c r="X2" s="17"/>
      <c r="Y2" s="17"/>
      <c r="Z2" s="19"/>
      <c r="AA2" s="21"/>
      <c r="AB2" s="21"/>
      <c r="AC2" s="21"/>
      <c r="AD2" s="21"/>
      <c r="AE2" s="17"/>
      <c r="AF2" s="17"/>
      <c r="AG2" s="17"/>
      <c r="AH2" s="19"/>
      <c r="AI2" s="21"/>
      <c r="AJ2" s="21"/>
      <c r="AK2" s="21"/>
      <c r="AL2" s="21"/>
      <c r="AM2" s="17"/>
      <c r="AN2" s="17"/>
      <c r="AO2" s="17"/>
      <c r="AP2" s="19"/>
      <c r="AQ2" s="21"/>
      <c r="AR2" s="21"/>
      <c r="AS2" s="21"/>
      <c r="AT2" s="21"/>
      <c r="AU2" s="17"/>
      <c r="AV2" s="17"/>
      <c r="AW2" s="17"/>
      <c r="AX2" s="19"/>
    </row>
    <row r="3" spans="1:54" s="1" customFormat="1" ht="15.6" x14ac:dyDescent="0.3">
      <c r="A3" s="22"/>
      <c r="B3" s="17"/>
      <c r="C3" s="17"/>
      <c r="D3" s="17"/>
      <c r="E3" s="169" t="s">
        <v>1</v>
      </c>
      <c r="F3" s="169"/>
      <c r="G3" s="169"/>
      <c r="H3" s="169"/>
      <c r="I3" s="169"/>
      <c r="J3" s="19"/>
      <c r="K3" s="169" t="s">
        <v>2</v>
      </c>
      <c r="L3" s="169"/>
      <c r="M3" s="169"/>
      <c r="N3" s="169"/>
      <c r="O3" s="169"/>
      <c r="P3" s="169"/>
      <c r="Q3" s="169"/>
      <c r="R3" s="19"/>
      <c r="S3" s="169" t="s">
        <v>3</v>
      </c>
      <c r="T3" s="169"/>
      <c r="U3" s="169"/>
      <c r="V3" s="169"/>
      <c r="W3" s="169"/>
      <c r="X3" s="169"/>
      <c r="Y3" s="169"/>
      <c r="Z3" s="19"/>
      <c r="AA3" s="169" t="s">
        <v>4</v>
      </c>
      <c r="AB3" s="169"/>
      <c r="AC3" s="169"/>
      <c r="AD3" s="169"/>
      <c r="AE3" s="169"/>
      <c r="AF3" s="169"/>
      <c r="AG3" s="169"/>
      <c r="AH3" s="19"/>
      <c r="AI3" s="169" t="s">
        <v>5</v>
      </c>
      <c r="AJ3" s="169"/>
      <c r="AK3" s="169"/>
      <c r="AL3" s="169"/>
      <c r="AM3" s="169"/>
      <c r="AN3" s="169"/>
      <c r="AO3" s="169"/>
      <c r="AP3" s="19"/>
      <c r="AQ3" s="169" t="s">
        <v>6</v>
      </c>
      <c r="AR3" s="169"/>
      <c r="AS3" s="169"/>
      <c r="AT3" s="169"/>
      <c r="AU3" s="169"/>
      <c r="AV3" s="169"/>
      <c r="AW3" s="169"/>
      <c r="AX3" s="19"/>
      <c r="BA3" s="17"/>
    </row>
    <row r="4" spans="1:54" s="1" customFormat="1" ht="15.6" x14ac:dyDescent="0.3">
      <c r="A4" s="98"/>
      <c r="C4" s="17"/>
      <c r="D4" s="17"/>
      <c r="E4" s="17"/>
      <c r="F4" s="17"/>
      <c r="G4" s="17"/>
      <c r="H4" s="17"/>
      <c r="I4" s="17"/>
      <c r="J4" s="19"/>
      <c r="R4" s="19"/>
      <c r="Z4" s="19"/>
      <c r="AH4" s="19"/>
      <c r="AP4" s="19"/>
      <c r="AX4" s="19"/>
      <c r="BA4" s="17"/>
    </row>
    <row r="5" spans="1:54" s="1" customFormat="1" ht="15.6" x14ac:dyDescent="0.3">
      <c r="A5" s="98"/>
      <c r="C5" s="169" t="s">
        <v>7</v>
      </c>
      <c r="D5" s="169"/>
      <c r="E5" s="171" t="s">
        <v>8</v>
      </c>
      <c r="F5" s="171"/>
      <c r="G5" s="171"/>
      <c r="H5" s="171"/>
      <c r="I5" s="171"/>
      <c r="J5" s="19"/>
      <c r="K5" s="21"/>
      <c r="L5" s="21"/>
      <c r="M5" s="21"/>
      <c r="N5" s="21"/>
      <c r="O5" s="170"/>
      <c r="P5" s="170"/>
      <c r="Q5" s="170"/>
      <c r="R5" s="19"/>
      <c r="S5" s="21"/>
      <c r="T5" s="21"/>
      <c r="U5" s="21"/>
      <c r="V5" s="21"/>
      <c r="W5" s="170"/>
      <c r="X5" s="170"/>
      <c r="Y5" s="170"/>
      <c r="Z5" s="19"/>
      <c r="AA5" s="21"/>
      <c r="AB5" s="21"/>
      <c r="AC5" s="21"/>
      <c r="AD5" s="21"/>
      <c r="AE5" s="170"/>
      <c r="AF5" s="170"/>
      <c r="AG5" s="170"/>
      <c r="AH5" s="19"/>
      <c r="AI5" s="21"/>
      <c r="AJ5" s="21"/>
      <c r="AK5" s="21"/>
      <c r="AL5" s="21"/>
      <c r="AM5" s="170"/>
      <c r="AN5" s="170"/>
      <c r="AO5" s="170"/>
      <c r="AP5" s="19"/>
      <c r="AQ5" s="21"/>
      <c r="AR5" s="21"/>
      <c r="AS5" s="21"/>
      <c r="AT5" s="21"/>
      <c r="AU5" s="170"/>
      <c r="AV5" s="170"/>
      <c r="AW5" s="170"/>
      <c r="AX5" s="19"/>
      <c r="AY5" s="22" t="s">
        <v>9</v>
      </c>
      <c r="AZ5" s="1" t="s">
        <v>10</v>
      </c>
      <c r="BA5" s="22" t="s">
        <v>11</v>
      </c>
    </row>
    <row r="6" spans="1:54" s="1" customFormat="1" ht="15.6" x14ac:dyDescent="0.3">
      <c r="C6" s="27" t="s">
        <v>12</v>
      </c>
      <c r="D6" s="27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9"/>
      <c r="K6" s="23" t="s">
        <v>19</v>
      </c>
      <c r="L6" s="23" t="s">
        <v>20</v>
      </c>
      <c r="M6" s="23" t="s">
        <v>21</v>
      </c>
      <c r="N6" s="23" t="s">
        <v>22</v>
      </c>
      <c r="O6" s="24" t="s">
        <v>7</v>
      </c>
      <c r="P6" s="25" t="s">
        <v>23</v>
      </c>
      <c r="Q6" s="26" t="s">
        <v>24</v>
      </c>
      <c r="R6" s="19"/>
      <c r="S6" s="23" t="s">
        <v>19</v>
      </c>
      <c r="T6" s="23" t="s">
        <v>20</v>
      </c>
      <c r="U6" s="23" t="s">
        <v>21</v>
      </c>
      <c r="V6" s="23" t="s">
        <v>22</v>
      </c>
      <c r="W6" s="24" t="s">
        <v>7</v>
      </c>
      <c r="X6" s="25" t="s">
        <v>23</v>
      </c>
      <c r="Y6" s="26" t="s">
        <v>24</v>
      </c>
      <c r="Z6" s="19"/>
      <c r="AA6" s="23" t="s">
        <v>19</v>
      </c>
      <c r="AB6" s="23" t="s">
        <v>20</v>
      </c>
      <c r="AC6" s="23" t="s">
        <v>21</v>
      </c>
      <c r="AD6" s="23" t="s">
        <v>22</v>
      </c>
      <c r="AE6" s="24" t="s">
        <v>7</v>
      </c>
      <c r="AF6" s="25" t="s">
        <v>23</v>
      </c>
      <c r="AG6" s="26" t="s">
        <v>24</v>
      </c>
      <c r="AH6" s="19"/>
      <c r="AI6" s="23" t="s">
        <v>19</v>
      </c>
      <c r="AJ6" s="23" t="s">
        <v>20</v>
      </c>
      <c r="AK6" s="23" t="s">
        <v>21</v>
      </c>
      <c r="AL6" s="23" t="s">
        <v>22</v>
      </c>
      <c r="AM6" s="24" t="s">
        <v>7</v>
      </c>
      <c r="AN6" s="25" t="s">
        <v>23</v>
      </c>
      <c r="AO6" s="26" t="s">
        <v>24</v>
      </c>
      <c r="AP6" s="19"/>
      <c r="AQ6" s="23" t="s">
        <v>19</v>
      </c>
      <c r="AR6" s="23" t="s">
        <v>20</v>
      </c>
      <c r="AS6" s="23" t="s">
        <v>21</v>
      </c>
      <c r="AT6" s="23" t="s">
        <v>22</v>
      </c>
      <c r="AU6" s="24" t="s">
        <v>7</v>
      </c>
      <c r="AV6" s="25" t="s">
        <v>23</v>
      </c>
      <c r="AW6" s="26" t="s">
        <v>24</v>
      </c>
      <c r="AX6" s="19"/>
      <c r="AZ6" s="27"/>
      <c r="BA6" s="26" t="s">
        <v>24</v>
      </c>
      <c r="BB6" s="27"/>
    </row>
    <row r="7" spans="1:54" s="1" customFormat="1" ht="15.6" x14ac:dyDescent="0.3">
      <c r="A7" s="17" t="s">
        <v>25</v>
      </c>
      <c r="B7" s="1" t="s">
        <v>26</v>
      </c>
      <c r="J7" s="19"/>
      <c r="K7" s="28"/>
      <c r="L7" s="29"/>
      <c r="M7" s="29"/>
      <c r="N7" s="29"/>
      <c r="Q7" s="30"/>
      <c r="R7" s="19"/>
      <c r="S7" s="31"/>
      <c r="T7" s="31"/>
      <c r="U7" s="31"/>
      <c r="V7" s="31"/>
      <c r="Y7" s="30"/>
      <c r="Z7" s="19"/>
      <c r="AA7" s="31"/>
      <c r="AB7" s="31"/>
      <c r="AG7" s="30"/>
      <c r="AH7" s="19"/>
      <c r="AO7" s="30"/>
      <c r="AP7" s="19"/>
      <c r="AW7" s="30"/>
      <c r="AX7" s="19"/>
      <c r="BA7" s="30"/>
    </row>
    <row r="8" spans="1:54" s="1" customFormat="1" outlineLevel="1" x14ac:dyDescent="0.25">
      <c r="A8" s="32" t="s">
        <v>27</v>
      </c>
      <c r="C8" s="33">
        <v>0</v>
      </c>
      <c r="D8" s="96" t="s">
        <v>28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19"/>
      <c r="K8" s="35" cm="1">
        <f t="array" ref="K8">_xlfn.IFS($D8="choose:",0,$D8="a/12",$C8,$D8="c/9",$C8/9*12,$D8="salary cap",$A$4)</f>
        <v>0</v>
      </c>
      <c r="L8" s="35" cm="1">
        <f t="array" ref="L8">_xlfn.IFS($D8="choose:",0,$D8="a/12",$C8/12*9,$D8="c/9",$C8,$D8="salary cap",$A$5)</f>
        <v>0</v>
      </c>
      <c r="M8" s="36">
        <f>K8/12/173.33333333</f>
        <v>0</v>
      </c>
      <c r="N8" s="37">
        <f t="shared" ref="N8:N13" si="0">E8*173.333333</f>
        <v>0</v>
      </c>
      <c r="O8" s="38">
        <f>ROUND((K8/12*$E8),0)</f>
        <v>0</v>
      </c>
      <c r="P8" s="38">
        <f t="shared" ref="P8:P13" si="1">ROUND(O8*$A$29,0)</f>
        <v>0</v>
      </c>
      <c r="Q8" s="39">
        <f t="shared" ref="Q8:Q13" si="2">P8+O8</f>
        <v>0</v>
      </c>
      <c r="R8" s="40"/>
      <c r="S8" s="38">
        <f>IF($D8="salary cap",$A$4,ROUND(K8*(1+$A$2),0))</f>
        <v>0</v>
      </c>
      <c r="T8" s="38">
        <f>IF($D8="salary cap",$A$5,ROUND(L8*(1+$A$2),0))</f>
        <v>0</v>
      </c>
      <c r="U8" s="36">
        <f>S8/12/173.33333333</f>
        <v>0</v>
      </c>
      <c r="V8" s="37">
        <f t="shared" ref="V8:V13" si="3">F8*173.333333</f>
        <v>0</v>
      </c>
      <c r="W8" s="38">
        <f>ROUND((S8/12*$F8),0)</f>
        <v>0</v>
      </c>
      <c r="X8" s="41">
        <f t="shared" ref="X8:X13" si="4">ROUND(W8*$A$29,0)</f>
        <v>0</v>
      </c>
      <c r="Y8" s="39">
        <f t="shared" ref="Y8:Y13" si="5">X8+W8</f>
        <v>0</v>
      </c>
      <c r="Z8" s="40"/>
      <c r="AA8" s="38">
        <f>IF($D8="salary cap",$A$4,ROUND(S8*(1+$A$2),0))</f>
        <v>0</v>
      </c>
      <c r="AB8" s="38">
        <f>IF($D8="salary cap",$A$5,ROUND(T8*(1+$A$2),0))</f>
        <v>0</v>
      </c>
      <c r="AC8" s="36">
        <f>AA8/12/173.33333333</f>
        <v>0</v>
      </c>
      <c r="AD8" s="37">
        <f t="shared" ref="AD8:AD13" si="6">G8*173.333333</f>
        <v>0</v>
      </c>
      <c r="AE8" s="38">
        <f>ROUND((AA8/12*$G8),0)</f>
        <v>0</v>
      </c>
      <c r="AF8" s="38">
        <f t="shared" ref="AF8:AF13" si="7">ROUND(AE8*$A$29,0)</f>
        <v>0</v>
      </c>
      <c r="AG8" s="39">
        <f t="shared" ref="AG8:AG13" si="8">AF8+AE8</f>
        <v>0</v>
      </c>
      <c r="AH8" s="40"/>
      <c r="AI8" s="38">
        <f>IF($D8="salary cap",$A$4,ROUND(AA8*(1+$A$2),0))</f>
        <v>0</v>
      </c>
      <c r="AJ8" s="38">
        <f>IF($D8="salary cap",$A$5,ROUND(AB8*(1+$A$2),0))</f>
        <v>0</v>
      </c>
      <c r="AK8" s="36">
        <f>AI8/12/173.33333333</f>
        <v>0</v>
      </c>
      <c r="AL8" s="37">
        <f t="shared" ref="AL8:AL13" si="9">H8*173.333333</f>
        <v>0</v>
      </c>
      <c r="AM8" s="38">
        <f>ROUND((AI8/12*$H8),0)</f>
        <v>0</v>
      </c>
      <c r="AN8" s="38">
        <f t="shared" ref="AN8:AN13" si="10">ROUND(AM8*$A$29,0)</f>
        <v>0</v>
      </c>
      <c r="AO8" s="39">
        <f t="shared" ref="AO8:AO13" si="11">AN8+AM8</f>
        <v>0</v>
      </c>
      <c r="AP8" s="40"/>
      <c r="AQ8" s="38">
        <f>IF($D8="salary cap",$A$4,ROUND(AI8*(1+$A$2),0))</f>
        <v>0</v>
      </c>
      <c r="AR8" s="38">
        <f>IF($D8="salary cap",$A$5,ROUND(AJ8*(1+$A$2),0))</f>
        <v>0</v>
      </c>
      <c r="AS8" s="36">
        <f>AQ8/12/173.33333333</f>
        <v>0</v>
      </c>
      <c r="AT8" s="37">
        <f t="shared" ref="AT8:AT13" si="12">I8*173.333333</f>
        <v>0</v>
      </c>
      <c r="AU8" s="38">
        <f>ROUND((AQ8/12*$I8),0)</f>
        <v>0</v>
      </c>
      <c r="AV8" s="38">
        <f t="shared" ref="AV8:AV13" si="13">ROUND(AU8*$A$29,0)</f>
        <v>0</v>
      </c>
      <c r="AW8" s="39">
        <f t="shared" ref="AW8:AW13" si="14">AV8+AU8</f>
        <v>0</v>
      </c>
      <c r="AX8" s="40"/>
      <c r="AY8" s="42">
        <f t="shared" ref="AY8:AY14" si="15">O8+W8+AE8+AM8+AU8</f>
        <v>0</v>
      </c>
      <c r="AZ8" s="34">
        <f t="shared" ref="AZ8:AZ13" si="16">SUM(N8+V8+AD8+AL8+AT8)</f>
        <v>0</v>
      </c>
      <c r="BA8" s="43">
        <f t="shared" ref="BA8:BA13" si="17">AW8+AO8+AG8+Y8+Q8</f>
        <v>0</v>
      </c>
      <c r="BB8" s="44"/>
    </row>
    <row r="9" spans="1:54" s="1" customFormat="1" outlineLevel="1" x14ac:dyDescent="0.25">
      <c r="A9" s="32" t="s">
        <v>29</v>
      </c>
      <c r="C9" s="33">
        <v>0</v>
      </c>
      <c r="D9" s="96" t="s">
        <v>30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19"/>
      <c r="K9" s="35" cm="1">
        <f t="array" ref="K9">_xlfn.IFS($D9="choose:",0,$D9="a/12",$C9,$D9="c/9",$C9/9*12,$D9="salary cap",$A$4)</f>
        <v>0</v>
      </c>
      <c r="L9" s="35" cm="1">
        <f t="array" ref="L9">_xlfn.IFS($D9="choose:",0,$D9="a/12",$C9/12*9,$D9="c/9",$C9,$D9="salary cap",$A$5)</f>
        <v>0</v>
      </c>
      <c r="M9" s="36">
        <f>K9/12/173.33333333</f>
        <v>0</v>
      </c>
      <c r="N9" s="37">
        <f t="shared" si="0"/>
        <v>0</v>
      </c>
      <c r="O9" s="38">
        <f t="shared" ref="O9:O13" si="18">ROUND((K9/12*$E9),0)</f>
        <v>0</v>
      </c>
      <c r="P9" s="38">
        <f t="shared" si="1"/>
        <v>0</v>
      </c>
      <c r="Q9" s="39">
        <f t="shared" ref="Q9" si="19">P9+O9</f>
        <v>0</v>
      </c>
      <c r="R9" s="40"/>
      <c r="S9" s="38">
        <f t="shared" ref="S9:S13" si="20">IF($D9="salary cap",$A$4,ROUND(K9*(1+$A$2),0))</f>
        <v>0</v>
      </c>
      <c r="T9" s="38">
        <f t="shared" ref="T9:T13" si="21">IF($D9="salary cap",$A$5,ROUND(L9*(1+$A$2),0))</f>
        <v>0</v>
      </c>
      <c r="U9" s="36">
        <f>S9/12/173.33333333</f>
        <v>0</v>
      </c>
      <c r="V9" s="37">
        <f t="shared" si="3"/>
        <v>0</v>
      </c>
      <c r="W9" s="38">
        <f t="shared" ref="W9:W13" si="22">ROUND((S9/12*$F9),0)</f>
        <v>0</v>
      </c>
      <c r="X9" s="41">
        <f t="shared" si="4"/>
        <v>0</v>
      </c>
      <c r="Y9" s="39">
        <f t="shared" ref="Y9" si="23">X9+W9</f>
        <v>0</v>
      </c>
      <c r="Z9" s="40"/>
      <c r="AA9" s="38">
        <f t="shared" ref="AA9:AA13" si="24">IF($D9="salary cap",$A$4,ROUND(S9*(1+$A$2),0))</f>
        <v>0</v>
      </c>
      <c r="AB9" s="38">
        <f t="shared" ref="AB9:AB13" si="25">IF($D9="salary cap",$A$5,ROUND(T9*(1+$A$2),0))</f>
        <v>0</v>
      </c>
      <c r="AC9" s="36">
        <f>AA9/12/173.33333333</f>
        <v>0</v>
      </c>
      <c r="AD9" s="37">
        <f t="shared" si="6"/>
        <v>0</v>
      </c>
      <c r="AE9" s="38">
        <f t="shared" ref="AE9:AE13" si="26">ROUND((AA9/12*$G9),0)</f>
        <v>0</v>
      </c>
      <c r="AF9" s="38">
        <f t="shared" si="7"/>
        <v>0</v>
      </c>
      <c r="AG9" s="39">
        <f t="shared" ref="AG9" si="27">AF9+AE9</f>
        <v>0</v>
      </c>
      <c r="AH9" s="40"/>
      <c r="AI9" s="38">
        <f t="shared" ref="AI9:AI13" si="28">IF($D9="salary cap",$A$4,ROUND(AA9*(1+$A$2),0))</f>
        <v>0</v>
      </c>
      <c r="AJ9" s="38">
        <f t="shared" ref="AJ9:AJ13" si="29">IF($D9="salary cap",$A$5,ROUND(AB9*(1+$A$2),0))</f>
        <v>0</v>
      </c>
      <c r="AK9" s="36">
        <f>AI9/12/173.33333333</f>
        <v>0</v>
      </c>
      <c r="AL9" s="37">
        <f t="shared" si="9"/>
        <v>0</v>
      </c>
      <c r="AM9" s="38">
        <f t="shared" ref="AM9:AM13" si="30">ROUND((AI9/12*$H9),0)</f>
        <v>0</v>
      </c>
      <c r="AN9" s="38">
        <f t="shared" si="10"/>
        <v>0</v>
      </c>
      <c r="AO9" s="39">
        <f t="shared" si="11"/>
        <v>0</v>
      </c>
      <c r="AP9" s="40"/>
      <c r="AQ9" s="38">
        <f t="shared" ref="AQ9:AQ13" si="31">IF($D9="salary cap",$A$4,ROUND(AI9*(1+$A$2),0))</f>
        <v>0</v>
      </c>
      <c r="AR9" s="38">
        <f t="shared" ref="AR9:AR13" si="32">IF($D9="salary cap",$A$5,ROUND(AJ9*(1+$A$2),0))</f>
        <v>0</v>
      </c>
      <c r="AS9" s="36">
        <f>AQ9/12/173.33333333</f>
        <v>0</v>
      </c>
      <c r="AT9" s="37">
        <f t="shared" si="12"/>
        <v>0</v>
      </c>
      <c r="AU9" s="38">
        <f t="shared" ref="AU9:AU13" si="33">ROUND((AQ9/12*$I9),0)</f>
        <v>0</v>
      </c>
      <c r="AV9" s="38">
        <f t="shared" si="13"/>
        <v>0</v>
      </c>
      <c r="AW9" s="39">
        <f t="shared" si="14"/>
        <v>0</v>
      </c>
      <c r="AX9" s="40"/>
      <c r="AY9" s="42">
        <f t="shared" si="15"/>
        <v>0</v>
      </c>
      <c r="AZ9" s="34">
        <f t="shared" si="16"/>
        <v>0</v>
      </c>
      <c r="BA9" s="43">
        <f t="shared" si="17"/>
        <v>0</v>
      </c>
      <c r="BB9" s="44"/>
    </row>
    <row r="10" spans="1:54" s="1" customFormat="1" outlineLevel="1" x14ac:dyDescent="0.25">
      <c r="A10" s="32" t="s">
        <v>31</v>
      </c>
      <c r="C10" s="33">
        <v>0</v>
      </c>
      <c r="D10" s="96" t="s">
        <v>30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19"/>
      <c r="K10" s="35" cm="1">
        <f t="array" ref="K10">_xlfn.IFS($D10="choose:",0,$D10="a/12",$C10,$D10="c/9",$C10/9*12,$D10="salary cap",$A$4)</f>
        <v>0</v>
      </c>
      <c r="L10" s="35" cm="1">
        <f t="array" ref="L10">_xlfn.IFS($D10="choose:",0,$D10="a/12",$C10/12*9,$D10="c/9",$C10,$D10="salary cap",$A$5)</f>
        <v>0</v>
      </c>
      <c r="M10" s="36">
        <f t="shared" ref="M10:M13" si="34">K10/12/173.33333333</f>
        <v>0</v>
      </c>
      <c r="N10" s="37">
        <f t="shared" si="0"/>
        <v>0</v>
      </c>
      <c r="O10" s="38">
        <f t="shared" si="18"/>
        <v>0</v>
      </c>
      <c r="P10" s="38">
        <f t="shared" si="1"/>
        <v>0</v>
      </c>
      <c r="Q10" s="39">
        <f t="shared" si="2"/>
        <v>0</v>
      </c>
      <c r="R10" s="40"/>
      <c r="S10" s="38">
        <f t="shared" si="20"/>
        <v>0</v>
      </c>
      <c r="T10" s="38">
        <f t="shared" si="21"/>
        <v>0</v>
      </c>
      <c r="U10" s="36">
        <f t="shared" ref="U10:U13" si="35">S10/12/173.33333333</f>
        <v>0</v>
      </c>
      <c r="V10" s="37">
        <f t="shared" si="3"/>
        <v>0</v>
      </c>
      <c r="W10" s="38">
        <f t="shared" si="22"/>
        <v>0</v>
      </c>
      <c r="X10" s="41">
        <f t="shared" si="4"/>
        <v>0</v>
      </c>
      <c r="Y10" s="39">
        <f t="shared" si="5"/>
        <v>0</v>
      </c>
      <c r="Z10" s="40"/>
      <c r="AA10" s="38">
        <f t="shared" si="24"/>
        <v>0</v>
      </c>
      <c r="AB10" s="38">
        <f t="shared" si="25"/>
        <v>0</v>
      </c>
      <c r="AC10" s="36">
        <f t="shared" ref="AC10:AC13" si="36">AA10/12/173.33333333</f>
        <v>0</v>
      </c>
      <c r="AD10" s="37">
        <f t="shared" si="6"/>
        <v>0</v>
      </c>
      <c r="AE10" s="38">
        <f t="shared" si="26"/>
        <v>0</v>
      </c>
      <c r="AF10" s="38">
        <f t="shared" si="7"/>
        <v>0</v>
      </c>
      <c r="AG10" s="39">
        <f t="shared" si="8"/>
        <v>0</v>
      </c>
      <c r="AH10" s="40"/>
      <c r="AI10" s="38">
        <f t="shared" si="28"/>
        <v>0</v>
      </c>
      <c r="AJ10" s="38">
        <f t="shared" si="29"/>
        <v>0</v>
      </c>
      <c r="AK10" s="36">
        <f t="shared" ref="AK10:AK13" si="37">AI10/12/173.33333333</f>
        <v>0</v>
      </c>
      <c r="AL10" s="37">
        <f t="shared" si="9"/>
        <v>0</v>
      </c>
      <c r="AM10" s="38">
        <f t="shared" si="30"/>
        <v>0</v>
      </c>
      <c r="AN10" s="38">
        <f t="shared" si="10"/>
        <v>0</v>
      </c>
      <c r="AO10" s="39">
        <f t="shared" si="11"/>
        <v>0</v>
      </c>
      <c r="AP10" s="40"/>
      <c r="AQ10" s="38">
        <f t="shared" si="31"/>
        <v>0</v>
      </c>
      <c r="AR10" s="38">
        <f t="shared" si="32"/>
        <v>0</v>
      </c>
      <c r="AS10" s="36">
        <f t="shared" ref="AS10:AS13" si="38">AQ10/12/173.33333333</f>
        <v>0</v>
      </c>
      <c r="AT10" s="37">
        <f t="shared" si="12"/>
        <v>0</v>
      </c>
      <c r="AU10" s="38">
        <f t="shared" si="33"/>
        <v>0</v>
      </c>
      <c r="AV10" s="38">
        <f t="shared" si="13"/>
        <v>0</v>
      </c>
      <c r="AW10" s="39">
        <f t="shared" si="14"/>
        <v>0</v>
      </c>
      <c r="AX10" s="40"/>
      <c r="AY10" s="42">
        <f t="shared" si="15"/>
        <v>0</v>
      </c>
      <c r="AZ10" s="34">
        <f t="shared" si="16"/>
        <v>0</v>
      </c>
      <c r="BA10" s="43">
        <f t="shared" si="17"/>
        <v>0</v>
      </c>
      <c r="BB10" s="44"/>
    </row>
    <row r="11" spans="1:54" s="1" customFormat="1" outlineLevel="1" x14ac:dyDescent="0.25">
      <c r="A11" s="32" t="s">
        <v>32</v>
      </c>
      <c r="C11" s="33">
        <v>0</v>
      </c>
      <c r="D11" s="96" t="s">
        <v>30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19"/>
      <c r="K11" s="35" cm="1">
        <f t="array" ref="K11">_xlfn.IFS($D11="choose:",0,$D11="a/12",$C11,$D11="c/9",$C11/9*12,$D11="salary cap",$A$4)</f>
        <v>0</v>
      </c>
      <c r="L11" s="35" cm="1">
        <f t="array" ref="L11">_xlfn.IFS($D11="choose:",0,$D11="a/12",$C11/12*9,$D11="c/9",$C11,$D11="salary cap",$A$5)</f>
        <v>0</v>
      </c>
      <c r="M11" s="36">
        <f t="shared" si="34"/>
        <v>0</v>
      </c>
      <c r="N11" s="37">
        <f t="shared" si="0"/>
        <v>0</v>
      </c>
      <c r="O11" s="38">
        <f t="shared" si="18"/>
        <v>0</v>
      </c>
      <c r="P11" s="38">
        <f t="shared" si="1"/>
        <v>0</v>
      </c>
      <c r="Q11" s="39">
        <f t="shared" si="2"/>
        <v>0</v>
      </c>
      <c r="R11" s="40"/>
      <c r="S11" s="38">
        <f t="shared" si="20"/>
        <v>0</v>
      </c>
      <c r="T11" s="38">
        <f t="shared" si="21"/>
        <v>0</v>
      </c>
      <c r="U11" s="36">
        <f t="shared" si="35"/>
        <v>0</v>
      </c>
      <c r="V11" s="37">
        <f t="shared" si="3"/>
        <v>0</v>
      </c>
      <c r="W11" s="38">
        <f t="shared" si="22"/>
        <v>0</v>
      </c>
      <c r="X11" s="41">
        <f t="shared" si="4"/>
        <v>0</v>
      </c>
      <c r="Y11" s="39">
        <f t="shared" si="5"/>
        <v>0</v>
      </c>
      <c r="Z11" s="40"/>
      <c r="AA11" s="38">
        <f t="shared" si="24"/>
        <v>0</v>
      </c>
      <c r="AB11" s="38">
        <f t="shared" si="25"/>
        <v>0</v>
      </c>
      <c r="AC11" s="36">
        <f t="shared" si="36"/>
        <v>0</v>
      </c>
      <c r="AD11" s="37">
        <f t="shared" si="6"/>
        <v>0</v>
      </c>
      <c r="AE11" s="38">
        <f t="shared" si="26"/>
        <v>0</v>
      </c>
      <c r="AF11" s="38">
        <f t="shared" si="7"/>
        <v>0</v>
      </c>
      <c r="AG11" s="39">
        <f t="shared" si="8"/>
        <v>0</v>
      </c>
      <c r="AH11" s="40"/>
      <c r="AI11" s="38">
        <f t="shared" si="28"/>
        <v>0</v>
      </c>
      <c r="AJ11" s="38">
        <f t="shared" si="29"/>
        <v>0</v>
      </c>
      <c r="AK11" s="36">
        <f t="shared" si="37"/>
        <v>0</v>
      </c>
      <c r="AL11" s="37">
        <f t="shared" si="9"/>
        <v>0</v>
      </c>
      <c r="AM11" s="38">
        <f t="shared" si="30"/>
        <v>0</v>
      </c>
      <c r="AN11" s="38">
        <f t="shared" si="10"/>
        <v>0</v>
      </c>
      <c r="AO11" s="39">
        <f t="shared" si="11"/>
        <v>0</v>
      </c>
      <c r="AP11" s="40"/>
      <c r="AQ11" s="38">
        <f t="shared" si="31"/>
        <v>0</v>
      </c>
      <c r="AR11" s="38">
        <f t="shared" si="32"/>
        <v>0</v>
      </c>
      <c r="AS11" s="36">
        <f t="shared" si="38"/>
        <v>0</v>
      </c>
      <c r="AT11" s="37">
        <f t="shared" si="12"/>
        <v>0</v>
      </c>
      <c r="AU11" s="38">
        <f t="shared" si="33"/>
        <v>0</v>
      </c>
      <c r="AV11" s="38">
        <f t="shared" si="13"/>
        <v>0</v>
      </c>
      <c r="AW11" s="39">
        <f t="shared" si="14"/>
        <v>0</v>
      </c>
      <c r="AX11" s="40"/>
      <c r="AY11" s="42">
        <f t="shared" si="15"/>
        <v>0</v>
      </c>
      <c r="AZ11" s="34">
        <f t="shared" si="16"/>
        <v>0</v>
      </c>
      <c r="BA11" s="43">
        <f t="shared" si="17"/>
        <v>0</v>
      </c>
      <c r="BB11" s="44"/>
    </row>
    <row r="12" spans="1:54" s="1" customFormat="1" outlineLevel="1" x14ac:dyDescent="0.25">
      <c r="A12" s="32" t="s">
        <v>33</v>
      </c>
      <c r="C12" s="33">
        <v>0</v>
      </c>
      <c r="D12" s="96" t="s">
        <v>30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19"/>
      <c r="K12" s="35" cm="1">
        <f t="array" ref="K12">_xlfn.IFS($D12="choose:",0,$D12="a/12",$C12,$D12="c/9",$C12/9*12,$D12="salary cap",$A$4)</f>
        <v>0</v>
      </c>
      <c r="L12" s="35" cm="1">
        <f t="array" ref="L12">_xlfn.IFS($D12="choose:",0,$D12="a/12",$C12/12*9,$D12="c/9",$C12,$D12="salary cap",$A$5)</f>
        <v>0</v>
      </c>
      <c r="M12" s="36">
        <f t="shared" si="34"/>
        <v>0</v>
      </c>
      <c r="N12" s="37">
        <f t="shared" si="0"/>
        <v>0</v>
      </c>
      <c r="O12" s="38">
        <f t="shared" si="18"/>
        <v>0</v>
      </c>
      <c r="P12" s="38">
        <f t="shared" si="1"/>
        <v>0</v>
      </c>
      <c r="Q12" s="39">
        <f t="shared" si="2"/>
        <v>0</v>
      </c>
      <c r="R12" s="40"/>
      <c r="S12" s="38">
        <f t="shared" si="20"/>
        <v>0</v>
      </c>
      <c r="T12" s="38">
        <f t="shared" si="21"/>
        <v>0</v>
      </c>
      <c r="U12" s="36">
        <f t="shared" si="35"/>
        <v>0</v>
      </c>
      <c r="V12" s="37">
        <f t="shared" si="3"/>
        <v>0</v>
      </c>
      <c r="W12" s="38">
        <f t="shared" si="22"/>
        <v>0</v>
      </c>
      <c r="X12" s="41">
        <f t="shared" si="4"/>
        <v>0</v>
      </c>
      <c r="Y12" s="39">
        <f t="shared" si="5"/>
        <v>0</v>
      </c>
      <c r="Z12" s="40"/>
      <c r="AA12" s="38">
        <f t="shared" si="24"/>
        <v>0</v>
      </c>
      <c r="AB12" s="38">
        <f t="shared" si="25"/>
        <v>0</v>
      </c>
      <c r="AC12" s="36">
        <f t="shared" si="36"/>
        <v>0</v>
      </c>
      <c r="AD12" s="37">
        <f t="shared" si="6"/>
        <v>0</v>
      </c>
      <c r="AE12" s="38">
        <f t="shared" si="26"/>
        <v>0</v>
      </c>
      <c r="AF12" s="38">
        <f t="shared" si="7"/>
        <v>0</v>
      </c>
      <c r="AG12" s="39">
        <f t="shared" si="8"/>
        <v>0</v>
      </c>
      <c r="AH12" s="40"/>
      <c r="AI12" s="38">
        <f t="shared" si="28"/>
        <v>0</v>
      </c>
      <c r="AJ12" s="38">
        <f t="shared" si="29"/>
        <v>0</v>
      </c>
      <c r="AK12" s="36">
        <f t="shared" si="37"/>
        <v>0</v>
      </c>
      <c r="AL12" s="37">
        <f t="shared" si="9"/>
        <v>0</v>
      </c>
      <c r="AM12" s="38">
        <f t="shared" si="30"/>
        <v>0</v>
      </c>
      <c r="AN12" s="38">
        <f t="shared" si="10"/>
        <v>0</v>
      </c>
      <c r="AO12" s="39">
        <f t="shared" si="11"/>
        <v>0</v>
      </c>
      <c r="AP12" s="40"/>
      <c r="AQ12" s="38">
        <f t="shared" si="31"/>
        <v>0</v>
      </c>
      <c r="AR12" s="38">
        <f t="shared" si="32"/>
        <v>0</v>
      </c>
      <c r="AS12" s="36">
        <f t="shared" si="38"/>
        <v>0</v>
      </c>
      <c r="AT12" s="37">
        <f t="shared" si="12"/>
        <v>0</v>
      </c>
      <c r="AU12" s="38">
        <f t="shared" si="33"/>
        <v>0</v>
      </c>
      <c r="AV12" s="38">
        <f t="shared" si="13"/>
        <v>0</v>
      </c>
      <c r="AW12" s="39">
        <f t="shared" si="14"/>
        <v>0</v>
      </c>
      <c r="AX12" s="40"/>
      <c r="AY12" s="42">
        <f t="shared" si="15"/>
        <v>0</v>
      </c>
      <c r="AZ12" s="34">
        <f t="shared" si="16"/>
        <v>0</v>
      </c>
      <c r="BA12" s="43">
        <f t="shared" si="17"/>
        <v>0</v>
      </c>
      <c r="BB12" s="44"/>
    </row>
    <row r="13" spans="1:54" s="1" customFormat="1" outlineLevel="1" x14ac:dyDescent="0.25">
      <c r="A13" s="32" t="s">
        <v>34</v>
      </c>
      <c r="B13" s="45"/>
      <c r="C13" s="33">
        <v>0</v>
      </c>
      <c r="D13" s="96" t="s">
        <v>30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19"/>
      <c r="K13" s="35" cm="1">
        <f t="array" ref="K13">_xlfn.IFS($D13="choose:",0,$D13="a/12",$C13,$D13="c/9",$C13/9*12,$D13="salary cap",$A$4)</f>
        <v>0</v>
      </c>
      <c r="L13" s="35" cm="1">
        <f t="array" ref="L13">_xlfn.IFS($D13="choose:",0,$D13="a/12",$C13/12*9,$D13="c/9",$C13,$D13="salary cap",$A$5)</f>
        <v>0</v>
      </c>
      <c r="M13" s="36">
        <f t="shared" si="34"/>
        <v>0</v>
      </c>
      <c r="N13" s="37">
        <f t="shared" si="0"/>
        <v>0</v>
      </c>
      <c r="O13" s="38">
        <f t="shared" si="18"/>
        <v>0</v>
      </c>
      <c r="P13" s="38">
        <f t="shared" si="1"/>
        <v>0</v>
      </c>
      <c r="Q13" s="39">
        <f t="shared" si="2"/>
        <v>0</v>
      </c>
      <c r="R13" s="40"/>
      <c r="S13" s="38">
        <f t="shared" si="20"/>
        <v>0</v>
      </c>
      <c r="T13" s="38">
        <f t="shared" si="21"/>
        <v>0</v>
      </c>
      <c r="U13" s="36">
        <f t="shared" si="35"/>
        <v>0</v>
      </c>
      <c r="V13" s="37">
        <f t="shared" si="3"/>
        <v>0</v>
      </c>
      <c r="W13" s="38">
        <f t="shared" si="22"/>
        <v>0</v>
      </c>
      <c r="X13" s="41">
        <f t="shared" si="4"/>
        <v>0</v>
      </c>
      <c r="Y13" s="39">
        <f t="shared" si="5"/>
        <v>0</v>
      </c>
      <c r="Z13" s="40"/>
      <c r="AA13" s="38">
        <f t="shared" si="24"/>
        <v>0</v>
      </c>
      <c r="AB13" s="38">
        <f t="shared" si="25"/>
        <v>0</v>
      </c>
      <c r="AC13" s="36">
        <f t="shared" si="36"/>
        <v>0</v>
      </c>
      <c r="AD13" s="37">
        <f t="shared" si="6"/>
        <v>0</v>
      </c>
      <c r="AE13" s="38">
        <f t="shared" si="26"/>
        <v>0</v>
      </c>
      <c r="AF13" s="38">
        <f t="shared" si="7"/>
        <v>0</v>
      </c>
      <c r="AG13" s="39">
        <f t="shared" si="8"/>
        <v>0</v>
      </c>
      <c r="AH13" s="40"/>
      <c r="AI13" s="38">
        <f t="shared" si="28"/>
        <v>0</v>
      </c>
      <c r="AJ13" s="38">
        <f t="shared" si="29"/>
        <v>0</v>
      </c>
      <c r="AK13" s="36">
        <f t="shared" si="37"/>
        <v>0</v>
      </c>
      <c r="AL13" s="37">
        <f t="shared" si="9"/>
        <v>0</v>
      </c>
      <c r="AM13" s="38">
        <f t="shared" si="30"/>
        <v>0</v>
      </c>
      <c r="AN13" s="38">
        <f t="shared" si="10"/>
        <v>0</v>
      </c>
      <c r="AO13" s="39">
        <f t="shared" si="11"/>
        <v>0</v>
      </c>
      <c r="AP13" s="40"/>
      <c r="AQ13" s="38">
        <f t="shared" si="31"/>
        <v>0</v>
      </c>
      <c r="AR13" s="38">
        <f t="shared" si="32"/>
        <v>0</v>
      </c>
      <c r="AS13" s="36">
        <f t="shared" si="38"/>
        <v>0</v>
      </c>
      <c r="AT13" s="37">
        <f t="shared" si="12"/>
        <v>0</v>
      </c>
      <c r="AU13" s="38">
        <f t="shared" si="33"/>
        <v>0</v>
      </c>
      <c r="AV13" s="38">
        <f t="shared" si="13"/>
        <v>0</v>
      </c>
      <c r="AW13" s="39">
        <f t="shared" si="14"/>
        <v>0</v>
      </c>
      <c r="AX13" s="40"/>
      <c r="AY13" s="42">
        <f t="shared" si="15"/>
        <v>0</v>
      </c>
      <c r="AZ13" s="34">
        <f t="shared" si="16"/>
        <v>0</v>
      </c>
      <c r="BA13" s="43">
        <f t="shared" si="17"/>
        <v>0</v>
      </c>
      <c r="BB13" s="44"/>
    </row>
    <row r="14" spans="1:54" s="1" customFormat="1" x14ac:dyDescent="0.25">
      <c r="A14" s="1" t="s">
        <v>35</v>
      </c>
      <c r="J14" s="19"/>
      <c r="K14" s="28"/>
      <c r="L14" s="29"/>
      <c r="M14" s="29"/>
      <c r="N14" s="109" t="s">
        <v>35</v>
      </c>
      <c r="O14" s="47">
        <f>SUM(O8:O13)</f>
        <v>0</v>
      </c>
      <c r="P14" s="47">
        <f>SUM(P8:P13)</f>
        <v>0</v>
      </c>
      <c r="Q14" s="48">
        <f>SUM(Q8:Q13)</f>
        <v>0</v>
      </c>
      <c r="R14" s="40"/>
      <c r="S14" s="49"/>
      <c r="T14" s="49"/>
      <c r="U14" s="49"/>
      <c r="V14" s="46"/>
      <c r="W14" s="47">
        <f t="shared" ref="W14:Y14" si="39">SUM(W8:W13)</f>
        <v>0</v>
      </c>
      <c r="X14" s="47">
        <f t="shared" si="39"/>
        <v>0</v>
      </c>
      <c r="Y14" s="48">
        <f t="shared" si="39"/>
        <v>0</v>
      </c>
      <c r="Z14" s="40"/>
      <c r="AA14" s="49"/>
      <c r="AB14" s="49"/>
      <c r="AC14" s="49"/>
      <c r="AD14" s="46"/>
      <c r="AE14" s="47">
        <f t="shared" ref="AE14:AG14" si="40">SUM(AE8:AE13)</f>
        <v>0</v>
      </c>
      <c r="AF14" s="47">
        <f t="shared" si="40"/>
        <v>0</v>
      </c>
      <c r="AG14" s="48">
        <f t="shared" si="40"/>
        <v>0</v>
      </c>
      <c r="AH14" s="40"/>
      <c r="AI14" s="49"/>
      <c r="AJ14" s="49"/>
      <c r="AK14" s="49"/>
      <c r="AL14" s="46"/>
      <c r="AM14" s="47">
        <f t="shared" ref="AM14:AO14" si="41">SUM(AM8:AM13)</f>
        <v>0</v>
      </c>
      <c r="AN14" s="47">
        <f t="shared" si="41"/>
        <v>0</v>
      </c>
      <c r="AO14" s="48">
        <f t="shared" si="41"/>
        <v>0</v>
      </c>
      <c r="AP14" s="40"/>
      <c r="AQ14" s="49"/>
      <c r="AR14" s="49"/>
      <c r="AS14" s="49"/>
      <c r="AT14" s="46"/>
      <c r="AU14" s="47">
        <f t="shared" ref="AU14:AW14" si="42">SUM(AU8:AU13)</f>
        <v>0</v>
      </c>
      <c r="AV14" s="47">
        <f t="shared" si="42"/>
        <v>0</v>
      </c>
      <c r="AW14" s="48">
        <f t="shared" si="42"/>
        <v>0</v>
      </c>
      <c r="AX14" s="40"/>
      <c r="AY14" s="50">
        <f t="shared" si="15"/>
        <v>0</v>
      </c>
      <c r="AZ14" s="34"/>
      <c r="BA14" s="48">
        <f>SUM(BA8:BA13)</f>
        <v>0</v>
      </c>
      <c r="BB14" s="31"/>
    </row>
    <row r="15" spans="1:54" s="1" customFormat="1" ht="15.6" x14ac:dyDescent="0.3">
      <c r="E15" s="171" t="s">
        <v>8</v>
      </c>
      <c r="F15" s="171"/>
      <c r="G15" s="171"/>
      <c r="H15" s="171"/>
      <c r="I15" s="171"/>
      <c r="J15" s="19"/>
      <c r="K15" s="28"/>
      <c r="L15" s="29"/>
      <c r="M15" s="29"/>
      <c r="N15" s="46"/>
      <c r="O15" s="31"/>
      <c r="P15" s="31"/>
      <c r="Q15" s="51"/>
      <c r="R15" s="19"/>
      <c r="S15" s="31"/>
      <c r="T15" s="31"/>
      <c r="U15" s="31"/>
      <c r="V15" s="46"/>
      <c r="W15" s="31"/>
      <c r="X15" s="29"/>
      <c r="Y15" s="51"/>
      <c r="Z15" s="19"/>
      <c r="AA15" s="31"/>
      <c r="AB15" s="31"/>
      <c r="AC15" s="31"/>
      <c r="AD15" s="46"/>
      <c r="AE15" s="31"/>
      <c r="AF15" s="31"/>
      <c r="AG15" s="51"/>
      <c r="AH15" s="19"/>
      <c r="AI15" s="31"/>
      <c r="AJ15" s="31"/>
      <c r="AK15" s="31"/>
      <c r="AL15" s="46"/>
      <c r="AM15" s="31"/>
      <c r="AN15" s="31"/>
      <c r="AO15" s="51"/>
      <c r="AP15" s="19"/>
      <c r="AQ15" s="31"/>
      <c r="AR15" s="31"/>
      <c r="AS15" s="31"/>
      <c r="AT15" s="46"/>
      <c r="AU15" s="31"/>
      <c r="AV15" s="31"/>
      <c r="AW15" s="51"/>
      <c r="AX15" s="19"/>
      <c r="AZ15" s="34"/>
      <c r="BA15" s="51"/>
    </row>
    <row r="16" spans="1:54" s="1" customFormat="1" ht="15.6" x14ac:dyDescent="0.3">
      <c r="A16" s="17" t="s">
        <v>36</v>
      </c>
      <c r="B16" s="1" t="s">
        <v>37</v>
      </c>
      <c r="C16" s="1" t="s">
        <v>38</v>
      </c>
      <c r="D16" s="1" t="s">
        <v>39</v>
      </c>
      <c r="E16" s="1" t="s">
        <v>14</v>
      </c>
      <c r="F16" s="1" t="s">
        <v>15</v>
      </c>
      <c r="G16" s="1" t="s">
        <v>16</v>
      </c>
      <c r="H16" s="1" t="s">
        <v>17</v>
      </c>
      <c r="I16" s="1" t="s">
        <v>18</v>
      </c>
      <c r="J16" s="19"/>
      <c r="K16" s="28"/>
      <c r="L16" s="29"/>
      <c r="M16" s="29"/>
      <c r="N16" s="46"/>
      <c r="O16" s="31"/>
      <c r="P16" s="31"/>
      <c r="Q16" s="51"/>
      <c r="R16" s="19"/>
      <c r="S16" s="31"/>
      <c r="T16" s="31"/>
      <c r="U16" s="31"/>
      <c r="V16" s="46"/>
      <c r="W16" s="31"/>
      <c r="X16" s="29"/>
      <c r="Y16" s="51"/>
      <c r="Z16" s="19"/>
      <c r="AA16" s="31"/>
      <c r="AB16" s="31"/>
      <c r="AC16" s="31"/>
      <c r="AD16" s="46"/>
      <c r="AE16" s="31"/>
      <c r="AF16" s="31"/>
      <c r="AG16" s="51"/>
      <c r="AH16" s="19"/>
      <c r="AI16" s="31"/>
      <c r="AJ16" s="31"/>
      <c r="AK16" s="31"/>
      <c r="AL16" s="46"/>
      <c r="AM16" s="31"/>
      <c r="AN16" s="31"/>
      <c r="AO16" s="51"/>
      <c r="AP16" s="19"/>
      <c r="AQ16" s="31"/>
      <c r="AR16" s="31"/>
      <c r="AS16" s="31"/>
      <c r="AT16" s="46"/>
      <c r="AU16" s="31"/>
      <c r="AV16" s="31"/>
      <c r="AW16" s="51"/>
      <c r="AX16" s="19"/>
      <c r="AZ16" s="34"/>
      <c r="BA16" s="51"/>
    </row>
    <row r="17" spans="1:53" s="1" customFormat="1" outlineLevel="1" x14ac:dyDescent="0.25">
      <c r="A17" s="1" t="s">
        <v>40</v>
      </c>
      <c r="C17" s="1">
        <v>0</v>
      </c>
      <c r="D17" s="28">
        <v>0</v>
      </c>
      <c r="E17" s="1">
        <v>5</v>
      </c>
      <c r="F17" s="1">
        <v>0</v>
      </c>
      <c r="G17" s="1">
        <v>0</v>
      </c>
      <c r="H17" s="1">
        <v>0</v>
      </c>
      <c r="I17" s="1">
        <v>0</v>
      </c>
      <c r="J17" s="19"/>
      <c r="K17" s="35">
        <f>($D17)</f>
        <v>0</v>
      </c>
      <c r="L17" s="55"/>
      <c r="M17" s="36">
        <f>K17/12/173.33333333</f>
        <v>0</v>
      </c>
      <c r="N17" s="37">
        <f>E17*173.333333*$C$17</f>
        <v>0</v>
      </c>
      <c r="O17" s="38">
        <f>ROUND((K17/12*$E17*$C17),0)</f>
        <v>0</v>
      </c>
      <c r="P17" s="38">
        <f>ROUND(O17*$A$30,0)</f>
        <v>0</v>
      </c>
      <c r="Q17" s="39">
        <f t="shared" ref="Q17:Q24" si="43">P17+O17</f>
        <v>0</v>
      </c>
      <c r="R17" s="40"/>
      <c r="S17" s="38">
        <f t="shared" ref="S17:S24" si="44">ROUND(K17*(1+$A$2),0)</f>
        <v>0</v>
      </c>
      <c r="T17" s="38"/>
      <c r="U17" s="36">
        <f>S17/12/173.33333333</f>
        <v>0</v>
      </c>
      <c r="V17" s="37">
        <f>F17*173.333333*$C$17</f>
        <v>0</v>
      </c>
      <c r="W17" s="38">
        <f>ROUND((S17/12*$F17*$C17),0)</f>
        <v>0</v>
      </c>
      <c r="X17" s="41">
        <f>ROUND(W17*$A$30,0)</f>
        <v>0</v>
      </c>
      <c r="Y17" s="39">
        <f t="shared" ref="Y17:Y24" si="45">X17+W17</f>
        <v>0</v>
      </c>
      <c r="Z17" s="40"/>
      <c r="AA17" s="38">
        <f t="shared" ref="AA17:AA24" si="46">ROUND(S17*(1+$A$2),0)</f>
        <v>0</v>
      </c>
      <c r="AB17" s="38"/>
      <c r="AC17" s="36">
        <f>AA17/12/173.33333333</f>
        <v>0</v>
      </c>
      <c r="AD17" s="37">
        <f>G17*173.333333*$C$17</f>
        <v>0</v>
      </c>
      <c r="AE17" s="38">
        <f>ROUND((AA17/12*$G17*$C17),0)</f>
        <v>0</v>
      </c>
      <c r="AF17" s="38">
        <f>ROUND(AE17*$A$30,0)</f>
        <v>0</v>
      </c>
      <c r="AG17" s="39">
        <f t="shared" ref="AG17:AG24" si="47">AF17+AE17</f>
        <v>0</v>
      </c>
      <c r="AH17" s="40"/>
      <c r="AI17" s="38">
        <f t="shared" ref="AI17:AI24" si="48">ROUND(AA17*(1+$A$2),0)</f>
        <v>0</v>
      </c>
      <c r="AJ17" s="38"/>
      <c r="AK17" s="36">
        <f>AI17/12/173.33333333</f>
        <v>0</v>
      </c>
      <c r="AL17" s="37">
        <f>H17*173.333333*$C$17</f>
        <v>0</v>
      </c>
      <c r="AM17" s="38">
        <f>ROUND((AI17/12*$H17*$C17),0)</f>
        <v>0</v>
      </c>
      <c r="AN17" s="38">
        <f>ROUND(AM17*$A$30,0)</f>
        <v>0</v>
      </c>
      <c r="AO17" s="39">
        <f t="shared" ref="AO17:AO24" si="49">AN17+AM17</f>
        <v>0</v>
      </c>
      <c r="AP17" s="40"/>
      <c r="AQ17" s="38">
        <f t="shared" ref="AQ17:AQ24" si="50">ROUND(AI17*(1+$A$2),0)</f>
        <v>0</v>
      </c>
      <c r="AR17" s="38"/>
      <c r="AS17" s="36">
        <f>AQ17/12/173.33333333</f>
        <v>0</v>
      </c>
      <c r="AT17" s="37">
        <f>I17*173.333333*$C$17</f>
        <v>0</v>
      </c>
      <c r="AU17" s="38">
        <f>ROUND((AQ17/12*$I17*$C17),0)</f>
        <v>0</v>
      </c>
      <c r="AV17" s="38">
        <f>ROUND(AU17*$A$30,0)</f>
        <v>0</v>
      </c>
      <c r="AW17" s="39">
        <f t="shared" ref="AW17:AW24" si="51">AV17+AU17</f>
        <v>0</v>
      </c>
      <c r="AX17" s="40"/>
      <c r="AY17" s="42">
        <f t="shared" ref="AY17:AY26" si="52">O17+W17+AE17+AM17+AU17</f>
        <v>0</v>
      </c>
      <c r="AZ17" s="34">
        <f t="shared" ref="AZ17:AZ24" si="53">SUM(N17+V17+AD17+AL17+AT17)</f>
        <v>0</v>
      </c>
      <c r="BA17" s="43">
        <f t="shared" ref="BA17:BA25" si="54">AW17+AO17+AG17+Y17+Q17</f>
        <v>0</v>
      </c>
    </row>
    <row r="18" spans="1:53" s="1" customFormat="1" outlineLevel="1" x14ac:dyDescent="0.25">
      <c r="A18" s="1" t="s">
        <v>41</v>
      </c>
      <c r="C18" s="1">
        <v>0</v>
      </c>
      <c r="D18" s="28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9"/>
      <c r="K18" s="35">
        <f t="shared" ref="K18:K24" si="55">($D18)</f>
        <v>0</v>
      </c>
      <c r="L18" s="55"/>
      <c r="M18" s="36">
        <f>K18/12/173.33333333</f>
        <v>0</v>
      </c>
      <c r="N18" s="37">
        <f>E18*173.333333*$C$18</f>
        <v>0</v>
      </c>
      <c r="O18" s="38">
        <f t="shared" ref="O18:O24" si="56">ROUND((K18/12*$E18*$C18),0)</f>
        <v>0</v>
      </c>
      <c r="P18" s="38">
        <f>ROUND(O18*$A$29,0)</f>
        <v>0</v>
      </c>
      <c r="Q18" s="39">
        <f t="shared" si="43"/>
        <v>0</v>
      </c>
      <c r="R18" s="40"/>
      <c r="S18" s="38">
        <f t="shared" si="44"/>
        <v>0</v>
      </c>
      <c r="T18" s="38"/>
      <c r="U18" s="36">
        <f>S18/12/173.33333333</f>
        <v>0</v>
      </c>
      <c r="V18" s="37">
        <f>F18*173.333333*$C$18</f>
        <v>0</v>
      </c>
      <c r="W18" s="38">
        <f t="shared" ref="W18:W24" si="57">ROUND((S18/12*$F18*$C18),0)</f>
        <v>0</v>
      </c>
      <c r="X18" s="38">
        <f>ROUND(W18*$A$29,0)</f>
        <v>0</v>
      </c>
      <c r="Y18" s="39">
        <f t="shared" si="45"/>
        <v>0</v>
      </c>
      <c r="Z18" s="40"/>
      <c r="AA18" s="38">
        <f t="shared" si="46"/>
        <v>0</v>
      </c>
      <c r="AB18" s="38"/>
      <c r="AC18" s="36">
        <f>AA18/12/173.33333333</f>
        <v>0</v>
      </c>
      <c r="AD18" s="37">
        <f>G18*173.333333*$C$18</f>
        <v>0</v>
      </c>
      <c r="AE18" s="38">
        <f t="shared" ref="AE18:AE24" si="58">ROUND((AA18/12*$G18*$C18),0)</f>
        <v>0</v>
      </c>
      <c r="AF18" s="38">
        <f>ROUND(AE18*$A$29,0)</f>
        <v>0</v>
      </c>
      <c r="AG18" s="39">
        <f t="shared" si="47"/>
        <v>0</v>
      </c>
      <c r="AH18" s="40"/>
      <c r="AI18" s="38">
        <f t="shared" si="48"/>
        <v>0</v>
      </c>
      <c r="AJ18" s="38"/>
      <c r="AK18" s="36">
        <f>AI18/12/173.33333333</f>
        <v>0</v>
      </c>
      <c r="AL18" s="37">
        <f>H18*173.333333*$C$18</f>
        <v>0</v>
      </c>
      <c r="AM18" s="38">
        <f t="shared" ref="AM18:AM24" si="59">ROUND((AI18/12*$H18*$C18),0)</f>
        <v>0</v>
      </c>
      <c r="AN18" s="38">
        <f>ROUND(AM18*$A$29,0)</f>
        <v>0</v>
      </c>
      <c r="AO18" s="39">
        <f t="shared" si="49"/>
        <v>0</v>
      </c>
      <c r="AP18" s="40"/>
      <c r="AQ18" s="38">
        <f t="shared" si="50"/>
        <v>0</v>
      </c>
      <c r="AR18" s="38"/>
      <c r="AS18" s="36">
        <f>AQ18/12/173.33333333</f>
        <v>0</v>
      </c>
      <c r="AT18" s="37">
        <f>I18*173.333333*$C$18</f>
        <v>0</v>
      </c>
      <c r="AU18" s="38">
        <f t="shared" ref="AU18:AU24" si="60">ROUND((AQ18/12*$I18*$C18),0)</f>
        <v>0</v>
      </c>
      <c r="AV18" s="38">
        <f>ROUND(AU18*$A$29,0)</f>
        <v>0</v>
      </c>
      <c r="AW18" s="39">
        <f t="shared" si="51"/>
        <v>0</v>
      </c>
      <c r="AX18" s="40"/>
      <c r="AY18" s="42">
        <f t="shared" si="52"/>
        <v>0</v>
      </c>
      <c r="AZ18" s="34">
        <f t="shared" si="53"/>
        <v>0</v>
      </c>
      <c r="BA18" s="43">
        <f t="shared" si="54"/>
        <v>0</v>
      </c>
    </row>
    <row r="19" spans="1:53" s="1" customFormat="1" outlineLevel="1" x14ac:dyDescent="0.25">
      <c r="A19" s="1" t="s">
        <v>41</v>
      </c>
      <c r="C19" s="1">
        <v>0</v>
      </c>
      <c r="D19" s="28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9"/>
      <c r="K19" s="35">
        <f t="shared" si="55"/>
        <v>0</v>
      </c>
      <c r="L19" s="55"/>
      <c r="M19" s="36">
        <f>K19/12/173.33333333</f>
        <v>0</v>
      </c>
      <c r="N19" s="37">
        <f>E19*173.333333*$C$19</f>
        <v>0</v>
      </c>
      <c r="O19" s="38">
        <f t="shared" ref="O19" si="61">ROUND((K19/12*$E19*$C19),0)</f>
        <v>0</v>
      </c>
      <c r="P19" s="38">
        <f>ROUND(O19*$A$29,0)</f>
        <v>0</v>
      </c>
      <c r="Q19" s="39">
        <f t="shared" ref="Q19" si="62">P19+O19</f>
        <v>0</v>
      </c>
      <c r="R19" s="40"/>
      <c r="S19" s="38">
        <f t="shared" si="44"/>
        <v>0</v>
      </c>
      <c r="T19" s="38"/>
      <c r="U19" s="36">
        <f>S19/12/173.33333333</f>
        <v>0</v>
      </c>
      <c r="V19" s="37">
        <f>F19*173.333333*$C$19</f>
        <v>0</v>
      </c>
      <c r="W19" s="38">
        <f t="shared" ref="W19" si="63">ROUND((S19/12*$F19*$C19),0)</f>
        <v>0</v>
      </c>
      <c r="X19" s="38">
        <f>ROUND(W19*$A$29,0)</f>
        <v>0</v>
      </c>
      <c r="Y19" s="39">
        <f t="shared" ref="Y19" si="64">X19+W19</f>
        <v>0</v>
      </c>
      <c r="Z19" s="40"/>
      <c r="AA19" s="38">
        <f t="shared" si="46"/>
        <v>0</v>
      </c>
      <c r="AB19" s="38"/>
      <c r="AC19" s="36">
        <f>AA19/12/173.33333333</f>
        <v>0</v>
      </c>
      <c r="AD19" s="37">
        <f>G19*173.333333*$C$19</f>
        <v>0</v>
      </c>
      <c r="AE19" s="38">
        <f t="shared" ref="AE19" si="65">ROUND((AA19/12*$G19*$C19),0)</f>
        <v>0</v>
      </c>
      <c r="AF19" s="38">
        <f>ROUND(AE19*$A$29,0)</f>
        <v>0</v>
      </c>
      <c r="AG19" s="39">
        <f t="shared" ref="AG19" si="66">AF19+AE19</f>
        <v>0</v>
      </c>
      <c r="AH19" s="40"/>
      <c r="AI19" s="38">
        <f t="shared" si="48"/>
        <v>0</v>
      </c>
      <c r="AJ19" s="38"/>
      <c r="AK19" s="36">
        <f>AI19/12/173.33333333</f>
        <v>0</v>
      </c>
      <c r="AL19" s="37">
        <f>H19*173.333333*$C$19</f>
        <v>0</v>
      </c>
      <c r="AM19" s="38">
        <f t="shared" ref="AM19" si="67">ROUND((AI19/12*$H19*$C19),0)</f>
        <v>0</v>
      </c>
      <c r="AN19" s="38">
        <f>ROUND(AM19*$A$29,0)</f>
        <v>0</v>
      </c>
      <c r="AO19" s="39">
        <f t="shared" ref="AO19" si="68">AN19+AM19</f>
        <v>0</v>
      </c>
      <c r="AP19" s="40"/>
      <c r="AQ19" s="38">
        <f t="shared" si="50"/>
        <v>0</v>
      </c>
      <c r="AR19" s="38"/>
      <c r="AS19" s="36">
        <f>AQ19/12/173.33333333</f>
        <v>0</v>
      </c>
      <c r="AT19" s="37">
        <f>I19*173.333333*$C$19</f>
        <v>0</v>
      </c>
      <c r="AU19" s="38">
        <f t="shared" ref="AU19" si="69">ROUND((AQ19/12*$I19*$C19),0)</f>
        <v>0</v>
      </c>
      <c r="AV19" s="38">
        <f>ROUND(AU19*$A$29,0)</f>
        <v>0</v>
      </c>
      <c r="AW19" s="39">
        <f t="shared" ref="AW19" si="70">AV19+AU19</f>
        <v>0</v>
      </c>
      <c r="AX19" s="40"/>
      <c r="AY19" s="42">
        <f t="shared" si="52"/>
        <v>0</v>
      </c>
      <c r="AZ19" s="34">
        <f t="shared" si="53"/>
        <v>0</v>
      </c>
      <c r="BA19" s="43">
        <f t="shared" si="54"/>
        <v>0</v>
      </c>
    </row>
    <row r="20" spans="1:53" s="1" customFormat="1" outlineLevel="1" x14ac:dyDescent="0.25">
      <c r="A20" s="1" t="s">
        <v>42</v>
      </c>
      <c r="B20" s="168"/>
      <c r="C20" s="1">
        <v>0</v>
      </c>
      <c r="D20" s="28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9"/>
      <c r="K20" s="35">
        <f t="shared" si="55"/>
        <v>0</v>
      </c>
      <c r="L20" s="55"/>
      <c r="M20" s="36">
        <f>K20/12/86.6666666</f>
        <v>0</v>
      </c>
      <c r="N20" s="37">
        <f>E20*86.6666666*$C$20</f>
        <v>0</v>
      </c>
      <c r="O20" s="38">
        <f t="shared" si="56"/>
        <v>0</v>
      </c>
      <c r="P20" s="38">
        <f>ROUND(O20*$A$31,0)</f>
        <v>0</v>
      </c>
      <c r="Q20" s="39">
        <f t="shared" ref="Q20" si="71">P20+O20</f>
        <v>0</v>
      </c>
      <c r="R20" s="40"/>
      <c r="S20" s="38">
        <f t="shared" si="44"/>
        <v>0</v>
      </c>
      <c r="T20" s="38"/>
      <c r="U20" s="36">
        <f>S20/12/86.6666666</f>
        <v>0</v>
      </c>
      <c r="V20" s="37">
        <f>F20*86.6666666*$C$20</f>
        <v>0</v>
      </c>
      <c r="W20" s="38">
        <f t="shared" si="57"/>
        <v>0</v>
      </c>
      <c r="X20" s="41">
        <f>ROUND(W20*$A$31,0)</f>
        <v>0</v>
      </c>
      <c r="Y20" s="39">
        <f t="shared" ref="Y20" si="72">X20+W20</f>
        <v>0</v>
      </c>
      <c r="Z20" s="40"/>
      <c r="AA20" s="38">
        <f t="shared" si="46"/>
        <v>0</v>
      </c>
      <c r="AB20" s="38"/>
      <c r="AC20" s="36">
        <f>AA20/12/86.6666666</f>
        <v>0</v>
      </c>
      <c r="AD20" s="37">
        <f>G20*86.6666666*$C$20</f>
        <v>0</v>
      </c>
      <c r="AE20" s="38">
        <f t="shared" si="58"/>
        <v>0</v>
      </c>
      <c r="AF20" s="38">
        <f>ROUND(AE20*$A$31,0)</f>
        <v>0</v>
      </c>
      <c r="AG20" s="39">
        <f t="shared" ref="AG20" si="73">AF20+AE20</f>
        <v>0</v>
      </c>
      <c r="AH20" s="40"/>
      <c r="AI20" s="38">
        <f t="shared" si="48"/>
        <v>0</v>
      </c>
      <c r="AJ20" s="38"/>
      <c r="AK20" s="36">
        <f>AI20/12/86.6666666</f>
        <v>0</v>
      </c>
      <c r="AL20" s="37">
        <f>H20*86.6666666*$C$20</f>
        <v>0</v>
      </c>
      <c r="AM20" s="38">
        <f t="shared" si="59"/>
        <v>0</v>
      </c>
      <c r="AN20" s="38">
        <f>ROUND(AM20*$A$31,0)</f>
        <v>0</v>
      </c>
      <c r="AO20" s="39">
        <f t="shared" ref="AO20" si="74">AN20+AM20</f>
        <v>0</v>
      </c>
      <c r="AP20" s="40"/>
      <c r="AQ20" s="38">
        <f t="shared" si="50"/>
        <v>0</v>
      </c>
      <c r="AR20" s="38"/>
      <c r="AS20" s="36">
        <f>AQ20/12/86.6666666</f>
        <v>0</v>
      </c>
      <c r="AT20" s="37">
        <f>I20*86.6666666*$C$20</f>
        <v>0</v>
      </c>
      <c r="AU20" s="38">
        <f t="shared" si="60"/>
        <v>0</v>
      </c>
      <c r="AV20" s="38">
        <f>ROUND(AU20*$A$31,0)</f>
        <v>0</v>
      </c>
      <c r="AW20" s="39">
        <f t="shared" ref="AW20" si="75">AV20+AU20</f>
        <v>0</v>
      </c>
      <c r="AX20" s="40"/>
      <c r="AY20" s="42">
        <f t="shared" si="52"/>
        <v>0</v>
      </c>
      <c r="AZ20" s="34">
        <f t="shared" si="53"/>
        <v>0</v>
      </c>
      <c r="BA20" s="43">
        <f t="shared" si="54"/>
        <v>0</v>
      </c>
    </row>
    <row r="21" spans="1:53" s="1" customFormat="1" outlineLevel="1" x14ac:dyDescent="0.25">
      <c r="A21" s="1" t="s">
        <v>42</v>
      </c>
      <c r="B21" s="168"/>
      <c r="C21" s="1">
        <v>0</v>
      </c>
      <c r="D21" s="28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9"/>
      <c r="K21" s="35">
        <f t="shared" si="55"/>
        <v>0</v>
      </c>
      <c r="L21" s="55"/>
      <c r="M21" s="36">
        <f>K21/12/86.6666666</f>
        <v>0</v>
      </c>
      <c r="N21" s="37">
        <f>E21*86.6666666*$C$21</f>
        <v>0</v>
      </c>
      <c r="O21" s="38">
        <f t="shared" si="56"/>
        <v>0</v>
      </c>
      <c r="P21" s="38">
        <f>ROUND(O21*$A$31,0)</f>
        <v>0</v>
      </c>
      <c r="Q21" s="39">
        <f t="shared" ref="Q21" si="76">P21+O21</f>
        <v>0</v>
      </c>
      <c r="R21" s="40"/>
      <c r="S21" s="38">
        <f t="shared" si="44"/>
        <v>0</v>
      </c>
      <c r="T21" s="38"/>
      <c r="U21" s="36">
        <f>S21/12/86.6666666</f>
        <v>0</v>
      </c>
      <c r="V21" s="37">
        <f>F21*86.6666666*$C$21</f>
        <v>0</v>
      </c>
      <c r="W21" s="38">
        <f t="shared" si="57"/>
        <v>0</v>
      </c>
      <c r="X21" s="41">
        <f>ROUND(W21*$A$31,0)</f>
        <v>0</v>
      </c>
      <c r="Y21" s="39">
        <f t="shared" ref="Y21" si="77">X21+W21</f>
        <v>0</v>
      </c>
      <c r="Z21" s="40"/>
      <c r="AA21" s="38">
        <f t="shared" si="46"/>
        <v>0</v>
      </c>
      <c r="AB21" s="38"/>
      <c r="AC21" s="36">
        <f>AA21/12/86.6666666</f>
        <v>0</v>
      </c>
      <c r="AD21" s="37">
        <f>G21*86.6666666*$C$21</f>
        <v>0</v>
      </c>
      <c r="AE21" s="38">
        <f t="shared" si="58"/>
        <v>0</v>
      </c>
      <c r="AF21" s="38">
        <f>ROUND(AE21*$A$31,0)</f>
        <v>0</v>
      </c>
      <c r="AG21" s="39">
        <f t="shared" ref="AG21" si="78">AF21+AE21</f>
        <v>0</v>
      </c>
      <c r="AH21" s="40"/>
      <c r="AI21" s="38">
        <f t="shared" si="48"/>
        <v>0</v>
      </c>
      <c r="AJ21" s="38"/>
      <c r="AK21" s="36">
        <f>AI21/12/86.6666666</f>
        <v>0</v>
      </c>
      <c r="AL21" s="37">
        <f>H21*86.6666666*$C$21</f>
        <v>0</v>
      </c>
      <c r="AM21" s="38">
        <f t="shared" si="59"/>
        <v>0</v>
      </c>
      <c r="AN21" s="38">
        <f>ROUND(AM21*$A$31,0)</f>
        <v>0</v>
      </c>
      <c r="AO21" s="39">
        <f t="shared" ref="AO21" si="79">AN21+AM21</f>
        <v>0</v>
      </c>
      <c r="AP21" s="40"/>
      <c r="AQ21" s="38">
        <f t="shared" si="50"/>
        <v>0</v>
      </c>
      <c r="AR21" s="38"/>
      <c r="AS21" s="36">
        <f>AQ21/12/86.6666666</f>
        <v>0</v>
      </c>
      <c r="AT21" s="37">
        <f>I21*86.6666666*$C$21</f>
        <v>0</v>
      </c>
      <c r="AU21" s="38">
        <f t="shared" si="60"/>
        <v>0</v>
      </c>
      <c r="AV21" s="38">
        <f>ROUND(AU21*$A$31,0)</f>
        <v>0</v>
      </c>
      <c r="AW21" s="39">
        <f t="shared" ref="AW21" si="80">AV21+AU21</f>
        <v>0</v>
      </c>
      <c r="AX21" s="40"/>
      <c r="AY21" s="42">
        <f t="shared" si="52"/>
        <v>0</v>
      </c>
      <c r="AZ21" s="34">
        <f t="shared" si="53"/>
        <v>0</v>
      </c>
      <c r="BA21" s="43">
        <f t="shared" si="54"/>
        <v>0</v>
      </c>
    </row>
    <row r="22" spans="1:53" s="1" customFormat="1" outlineLevel="1" x14ac:dyDescent="0.25">
      <c r="A22" s="1" t="s">
        <v>43</v>
      </c>
      <c r="C22" s="1">
        <v>0</v>
      </c>
      <c r="D22" s="28">
        <f>2080*15</f>
        <v>31200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9"/>
      <c r="K22" s="35">
        <f t="shared" si="55"/>
        <v>31200</v>
      </c>
      <c r="L22" s="55"/>
      <c r="M22" s="36">
        <f>K22/12/173.33333333</f>
        <v>15.000000000288463</v>
      </c>
      <c r="N22" s="37">
        <f>E22*173.333333*$C$22</f>
        <v>0</v>
      </c>
      <c r="O22" s="38">
        <f t="shared" si="56"/>
        <v>0</v>
      </c>
      <c r="P22" s="38">
        <f>ROUND(O22*$C$29,0)</f>
        <v>0</v>
      </c>
      <c r="Q22" s="39">
        <f t="shared" si="43"/>
        <v>0</v>
      </c>
      <c r="R22" s="40"/>
      <c r="S22" s="38">
        <f t="shared" si="44"/>
        <v>31824</v>
      </c>
      <c r="T22" s="38"/>
      <c r="U22" s="36">
        <f>S22/12/173.33333333</f>
        <v>15.300000000294231</v>
      </c>
      <c r="V22" s="37">
        <f>F22*173.333333*$C$22</f>
        <v>0</v>
      </c>
      <c r="W22" s="38">
        <f t="shared" si="57"/>
        <v>0</v>
      </c>
      <c r="X22" s="41">
        <f>ROUND(W22*$C$29,0)</f>
        <v>0</v>
      </c>
      <c r="Y22" s="39">
        <f t="shared" si="45"/>
        <v>0</v>
      </c>
      <c r="Z22" s="40"/>
      <c r="AA22" s="38">
        <f t="shared" si="46"/>
        <v>32460</v>
      </c>
      <c r="AB22" s="38"/>
      <c r="AC22" s="36">
        <f>AA22/12/173.33333333</f>
        <v>15.605769231069344</v>
      </c>
      <c r="AD22" s="37">
        <f>G22*173.333333*$C$22</f>
        <v>0</v>
      </c>
      <c r="AE22" s="38">
        <f t="shared" si="58"/>
        <v>0</v>
      </c>
      <c r="AF22" s="38">
        <f>ROUND(AE22*$C$29,0)</f>
        <v>0</v>
      </c>
      <c r="AG22" s="39">
        <f t="shared" si="47"/>
        <v>0</v>
      </c>
      <c r="AH22" s="40"/>
      <c r="AI22" s="38">
        <f t="shared" si="48"/>
        <v>33109</v>
      </c>
      <c r="AJ22" s="38"/>
      <c r="AK22" s="36">
        <f>AI22/12/173.33333333</f>
        <v>15.917788461844575</v>
      </c>
      <c r="AL22" s="37">
        <f>H22*173.333333*$C$22</f>
        <v>0</v>
      </c>
      <c r="AM22" s="38">
        <f t="shared" si="59"/>
        <v>0</v>
      </c>
      <c r="AN22" s="38">
        <f>ROUND(AM22*$C$29,0)</f>
        <v>0</v>
      </c>
      <c r="AO22" s="39">
        <f t="shared" si="49"/>
        <v>0</v>
      </c>
      <c r="AP22" s="40"/>
      <c r="AQ22" s="38">
        <f t="shared" si="50"/>
        <v>33771</v>
      </c>
      <c r="AR22" s="38"/>
      <c r="AS22" s="36">
        <f>AQ22/12/173.33333333</f>
        <v>16.236057692619926</v>
      </c>
      <c r="AT22" s="37">
        <f>I22*173.333333*$C$22</f>
        <v>0</v>
      </c>
      <c r="AU22" s="38">
        <f t="shared" si="60"/>
        <v>0</v>
      </c>
      <c r="AV22" s="38">
        <f>ROUND(AU22*$C$29,0)</f>
        <v>0</v>
      </c>
      <c r="AW22" s="39">
        <f t="shared" si="51"/>
        <v>0</v>
      </c>
      <c r="AX22" s="40"/>
      <c r="AY22" s="42">
        <f t="shared" si="52"/>
        <v>0</v>
      </c>
      <c r="AZ22" s="34">
        <f t="shared" si="53"/>
        <v>0</v>
      </c>
      <c r="BA22" s="43">
        <f t="shared" si="54"/>
        <v>0</v>
      </c>
    </row>
    <row r="23" spans="1:53" s="1" customFormat="1" outlineLevel="1" x14ac:dyDescent="0.25">
      <c r="A23" s="1" t="s">
        <v>44</v>
      </c>
      <c r="C23" s="1">
        <v>0</v>
      </c>
      <c r="D23" s="28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9"/>
      <c r="K23" s="35">
        <f t="shared" si="55"/>
        <v>0</v>
      </c>
      <c r="L23" s="55"/>
      <c r="M23" s="36">
        <f t="shared" ref="M23:M24" si="81">K23/12/173.33333333</f>
        <v>0</v>
      </c>
      <c r="N23" s="37">
        <f>E23*173.333333*$C$23</f>
        <v>0</v>
      </c>
      <c r="O23" s="38">
        <f t="shared" si="56"/>
        <v>0</v>
      </c>
      <c r="P23" s="38">
        <f>ROUND(O23*$C$30,0)</f>
        <v>0</v>
      </c>
      <c r="Q23" s="39">
        <f t="shared" si="43"/>
        <v>0</v>
      </c>
      <c r="R23" s="40"/>
      <c r="S23" s="38">
        <f t="shared" si="44"/>
        <v>0</v>
      </c>
      <c r="T23" s="38"/>
      <c r="U23" s="36">
        <f t="shared" ref="U23:U24" si="82">S23/12/173.33333333</f>
        <v>0</v>
      </c>
      <c r="V23" s="37">
        <f>F23*173.333333*$C$23</f>
        <v>0</v>
      </c>
      <c r="W23" s="38">
        <f t="shared" si="57"/>
        <v>0</v>
      </c>
      <c r="X23" s="41">
        <f>ROUND(W23*$C$30,0)</f>
        <v>0</v>
      </c>
      <c r="Y23" s="39">
        <f t="shared" si="45"/>
        <v>0</v>
      </c>
      <c r="Z23" s="40"/>
      <c r="AA23" s="38">
        <f t="shared" si="46"/>
        <v>0</v>
      </c>
      <c r="AB23" s="38"/>
      <c r="AC23" s="36">
        <f t="shared" ref="AC23:AC24" si="83">AA23/12/173.33333333</f>
        <v>0</v>
      </c>
      <c r="AD23" s="37">
        <f>G23*173.333333*$C$23</f>
        <v>0</v>
      </c>
      <c r="AE23" s="38">
        <f t="shared" si="58"/>
        <v>0</v>
      </c>
      <c r="AF23" s="38">
        <f>ROUND(AE23*$C$30,0)</f>
        <v>0</v>
      </c>
      <c r="AG23" s="39">
        <f t="shared" si="47"/>
        <v>0</v>
      </c>
      <c r="AH23" s="40"/>
      <c r="AI23" s="38">
        <f t="shared" si="48"/>
        <v>0</v>
      </c>
      <c r="AJ23" s="38"/>
      <c r="AK23" s="36">
        <f t="shared" ref="AK23:AK24" si="84">AI23/12/173.33333333</f>
        <v>0</v>
      </c>
      <c r="AL23" s="37">
        <f>H23*173.333333*$C$23</f>
        <v>0</v>
      </c>
      <c r="AM23" s="38">
        <f t="shared" si="59"/>
        <v>0</v>
      </c>
      <c r="AN23" s="38">
        <f>ROUND(AM23*$C$30,0)</f>
        <v>0</v>
      </c>
      <c r="AO23" s="39">
        <f t="shared" si="49"/>
        <v>0</v>
      </c>
      <c r="AP23" s="40"/>
      <c r="AQ23" s="38">
        <f t="shared" si="50"/>
        <v>0</v>
      </c>
      <c r="AR23" s="38"/>
      <c r="AS23" s="36">
        <f t="shared" ref="AS23:AS24" si="85">AQ23/12/173.33333333</f>
        <v>0</v>
      </c>
      <c r="AT23" s="37">
        <f>I23*173.333333*$C$23</f>
        <v>0</v>
      </c>
      <c r="AU23" s="38">
        <f t="shared" si="60"/>
        <v>0</v>
      </c>
      <c r="AV23" s="38">
        <f>ROUND(AU23*$C$30,0)</f>
        <v>0</v>
      </c>
      <c r="AW23" s="39">
        <f t="shared" si="51"/>
        <v>0</v>
      </c>
      <c r="AX23" s="40"/>
      <c r="AY23" s="42">
        <f t="shared" si="52"/>
        <v>0</v>
      </c>
      <c r="AZ23" s="34">
        <f t="shared" si="53"/>
        <v>0</v>
      </c>
      <c r="BA23" s="43">
        <f t="shared" si="54"/>
        <v>0</v>
      </c>
    </row>
    <row r="24" spans="1:53" s="1" customFormat="1" outlineLevel="1" x14ac:dyDescent="0.25">
      <c r="A24" s="1" t="s">
        <v>45</v>
      </c>
      <c r="C24" s="1">
        <v>0</v>
      </c>
      <c r="D24" s="28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9"/>
      <c r="K24" s="35">
        <f t="shared" si="55"/>
        <v>0</v>
      </c>
      <c r="L24" s="55"/>
      <c r="M24" s="36">
        <f t="shared" si="81"/>
        <v>0</v>
      </c>
      <c r="N24" s="37">
        <f>E24*173.333333*$C$24</f>
        <v>0</v>
      </c>
      <c r="O24" s="38">
        <f t="shared" si="56"/>
        <v>0</v>
      </c>
      <c r="P24" s="38">
        <f>ROUND(O24*$C$31,0)</f>
        <v>0</v>
      </c>
      <c r="Q24" s="39">
        <f t="shared" si="43"/>
        <v>0</v>
      </c>
      <c r="R24" s="40"/>
      <c r="S24" s="38">
        <f t="shared" si="44"/>
        <v>0</v>
      </c>
      <c r="T24" s="38"/>
      <c r="U24" s="36">
        <f t="shared" si="82"/>
        <v>0</v>
      </c>
      <c r="V24" s="37">
        <f>F24*173.333333*$C$24</f>
        <v>0</v>
      </c>
      <c r="W24" s="38">
        <f t="shared" si="57"/>
        <v>0</v>
      </c>
      <c r="X24" s="41">
        <f>ROUND(W24*$C$31,0)</f>
        <v>0</v>
      </c>
      <c r="Y24" s="39">
        <f t="shared" si="45"/>
        <v>0</v>
      </c>
      <c r="Z24" s="40"/>
      <c r="AA24" s="38">
        <f t="shared" si="46"/>
        <v>0</v>
      </c>
      <c r="AB24" s="38"/>
      <c r="AC24" s="36">
        <f t="shared" si="83"/>
        <v>0</v>
      </c>
      <c r="AD24" s="37">
        <f>G24*173.333333*$C$24</f>
        <v>0</v>
      </c>
      <c r="AE24" s="38">
        <f t="shared" si="58"/>
        <v>0</v>
      </c>
      <c r="AF24" s="38">
        <f>ROUND(AE24*$C$31,0)</f>
        <v>0</v>
      </c>
      <c r="AG24" s="39">
        <f t="shared" si="47"/>
        <v>0</v>
      </c>
      <c r="AH24" s="40"/>
      <c r="AI24" s="38">
        <f t="shared" si="48"/>
        <v>0</v>
      </c>
      <c r="AJ24" s="38"/>
      <c r="AK24" s="36">
        <f t="shared" si="84"/>
        <v>0</v>
      </c>
      <c r="AL24" s="37">
        <f>H24*173.333333*$C$24</f>
        <v>0</v>
      </c>
      <c r="AM24" s="38">
        <f t="shared" si="59"/>
        <v>0</v>
      </c>
      <c r="AN24" s="38">
        <f>ROUND(AM24*$C$31,0)</f>
        <v>0</v>
      </c>
      <c r="AO24" s="39">
        <f t="shared" si="49"/>
        <v>0</v>
      </c>
      <c r="AP24" s="40"/>
      <c r="AQ24" s="38">
        <f t="shared" si="50"/>
        <v>0</v>
      </c>
      <c r="AR24" s="38"/>
      <c r="AS24" s="36">
        <f t="shared" si="85"/>
        <v>0</v>
      </c>
      <c r="AT24" s="37">
        <f>I24*173.333333*$C$24</f>
        <v>0</v>
      </c>
      <c r="AU24" s="38">
        <f t="shared" si="60"/>
        <v>0</v>
      </c>
      <c r="AV24" s="38">
        <f>ROUND(AU24*$C$31,0)</f>
        <v>0</v>
      </c>
      <c r="AW24" s="39">
        <f t="shared" si="51"/>
        <v>0</v>
      </c>
      <c r="AX24" s="40"/>
      <c r="AY24" s="42">
        <f t="shared" si="52"/>
        <v>0</v>
      </c>
      <c r="AZ24" s="34">
        <f t="shared" si="53"/>
        <v>0</v>
      </c>
      <c r="BA24" s="43">
        <f t="shared" si="54"/>
        <v>0</v>
      </c>
    </row>
    <row r="25" spans="1:53" s="1" customFormat="1" x14ac:dyDescent="0.25">
      <c r="A25" s="1" t="s">
        <v>46</v>
      </c>
      <c r="J25" s="19"/>
      <c r="K25" s="28"/>
      <c r="L25" s="29"/>
      <c r="M25" s="29"/>
      <c r="N25" s="109" t="s">
        <v>46</v>
      </c>
      <c r="O25" s="52">
        <f t="shared" ref="O25:Q25" si="86">SUM(O17:O24)</f>
        <v>0</v>
      </c>
      <c r="P25" s="52">
        <f>SUM(P17:P24)</f>
        <v>0</v>
      </c>
      <c r="Q25" s="53">
        <f t="shared" si="86"/>
        <v>0</v>
      </c>
      <c r="R25" s="40"/>
      <c r="S25" s="38"/>
      <c r="T25" s="38"/>
      <c r="U25" s="38"/>
      <c r="V25" s="38"/>
      <c r="W25" s="52">
        <f t="shared" ref="W25:Y25" si="87">SUM(W17:W24)</f>
        <v>0</v>
      </c>
      <c r="X25" s="52">
        <f t="shared" si="87"/>
        <v>0</v>
      </c>
      <c r="Y25" s="53">
        <f t="shared" si="87"/>
        <v>0</v>
      </c>
      <c r="Z25" s="40"/>
      <c r="AA25" s="38"/>
      <c r="AB25" s="38"/>
      <c r="AC25" s="38"/>
      <c r="AD25" s="38"/>
      <c r="AE25" s="52">
        <f t="shared" ref="AE25:AG25" si="88">SUM(AE17:AE24)</f>
        <v>0</v>
      </c>
      <c r="AF25" s="52">
        <f t="shared" si="88"/>
        <v>0</v>
      </c>
      <c r="AG25" s="53">
        <f t="shared" si="88"/>
        <v>0</v>
      </c>
      <c r="AH25" s="40"/>
      <c r="AI25" s="49"/>
      <c r="AJ25" s="49"/>
      <c r="AK25" s="49"/>
      <c r="AL25" s="49"/>
      <c r="AM25" s="52">
        <f t="shared" ref="AM25:AO25" si="89">SUM(AM17:AM24)</f>
        <v>0</v>
      </c>
      <c r="AN25" s="52">
        <f t="shared" si="89"/>
        <v>0</v>
      </c>
      <c r="AO25" s="53">
        <f t="shared" si="89"/>
        <v>0</v>
      </c>
      <c r="AP25" s="40"/>
      <c r="AQ25" s="49"/>
      <c r="AR25" s="49"/>
      <c r="AS25" s="49"/>
      <c r="AT25" s="49"/>
      <c r="AU25" s="52">
        <f t="shared" ref="AU25:AW25" si="90">SUM(AU17:AU24)</f>
        <v>0</v>
      </c>
      <c r="AV25" s="52">
        <f t="shared" si="90"/>
        <v>0</v>
      </c>
      <c r="AW25" s="53">
        <f t="shared" si="90"/>
        <v>0</v>
      </c>
      <c r="AX25" s="40"/>
      <c r="AY25" s="54">
        <f t="shared" si="52"/>
        <v>0</v>
      </c>
      <c r="BA25" s="43">
        <f t="shared" si="54"/>
        <v>0</v>
      </c>
    </row>
    <row r="26" spans="1:53" s="1" customFormat="1" x14ac:dyDescent="0.25">
      <c r="A26" s="1" t="s">
        <v>47</v>
      </c>
      <c r="J26" s="19"/>
      <c r="K26" s="28"/>
      <c r="L26" s="29"/>
      <c r="M26" s="29"/>
      <c r="N26" s="109" t="s">
        <v>47</v>
      </c>
      <c r="O26" s="47">
        <f t="shared" ref="O26:Q26" si="91">O14+O25</f>
        <v>0</v>
      </c>
      <c r="P26" s="47">
        <f>P14+P25</f>
        <v>0</v>
      </c>
      <c r="Q26" s="48">
        <f t="shared" si="91"/>
        <v>0</v>
      </c>
      <c r="R26" s="40"/>
      <c r="S26" s="49"/>
      <c r="T26" s="49"/>
      <c r="U26" s="49"/>
      <c r="V26" s="49"/>
      <c r="W26" s="47">
        <f t="shared" ref="W26:Y26" si="92">W14+W25</f>
        <v>0</v>
      </c>
      <c r="X26" s="47">
        <f t="shared" si="92"/>
        <v>0</v>
      </c>
      <c r="Y26" s="48">
        <f t="shared" si="92"/>
        <v>0</v>
      </c>
      <c r="Z26" s="40"/>
      <c r="AA26" s="49"/>
      <c r="AB26" s="49"/>
      <c r="AC26" s="49"/>
      <c r="AD26" s="49"/>
      <c r="AE26" s="47">
        <f t="shared" ref="AE26:AG26" si="93">AE14+AE25</f>
        <v>0</v>
      </c>
      <c r="AF26" s="47">
        <f t="shared" si="93"/>
        <v>0</v>
      </c>
      <c r="AG26" s="48">
        <f t="shared" si="93"/>
        <v>0</v>
      </c>
      <c r="AH26" s="40"/>
      <c r="AI26" s="49"/>
      <c r="AJ26" s="49"/>
      <c r="AK26" s="49"/>
      <c r="AL26" s="49"/>
      <c r="AM26" s="47">
        <f t="shared" ref="AM26:AO26" si="94">AM14+AM25</f>
        <v>0</v>
      </c>
      <c r="AN26" s="47">
        <f t="shared" si="94"/>
        <v>0</v>
      </c>
      <c r="AO26" s="48">
        <f t="shared" si="94"/>
        <v>0</v>
      </c>
      <c r="AP26" s="40"/>
      <c r="AQ26" s="49"/>
      <c r="AR26" s="49"/>
      <c r="AS26" s="49"/>
      <c r="AT26" s="49"/>
      <c r="AU26" s="47">
        <f t="shared" ref="AU26:AW26" si="95">AU14+AU25</f>
        <v>0</v>
      </c>
      <c r="AV26" s="47">
        <f t="shared" si="95"/>
        <v>0</v>
      </c>
      <c r="AW26" s="48">
        <f t="shared" si="95"/>
        <v>0</v>
      </c>
      <c r="AX26" s="40"/>
      <c r="AY26" s="50">
        <f t="shared" si="52"/>
        <v>0</v>
      </c>
      <c r="AZ26" s="122"/>
      <c r="BA26" s="48">
        <f>Q26+Y26+AG26+AO26+AW26</f>
        <v>0</v>
      </c>
    </row>
    <row r="27" spans="1:53" s="1" customFormat="1" x14ac:dyDescent="0.25">
      <c r="J27" s="19"/>
      <c r="K27" s="28"/>
      <c r="L27" s="29"/>
      <c r="M27" s="29"/>
      <c r="N27" s="29"/>
      <c r="O27" s="55"/>
      <c r="P27" s="55"/>
      <c r="Q27" s="43"/>
      <c r="R27" s="40"/>
      <c r="S27" s="49"/>
      <c r="T27" s="49"/>
      <c r="U27" s="49"/>
      <c r="V27" s="49"/>
      <c r="W27" s="55"/>
      <c r="X27" s="55"/>
      <c r="Y27" s="43"/>
      <c r="Z27" s="40"/>
      <c r="AA27" s="49"/>
      <c r="AB27" s="49"/>
      <c r="AC27" s="49"/>
      <c r="AD27" s="49"/>
      <c r="AE27" s="55"/>
      <c r="AF27" s="55"/>
      <c r="AG27" s="43"/>
      <c r="AH27" s="40"/>
      <c r="AI27" s="49"/>
      <c r="AJ27" s="49"/>
      <c r="AK27" s="49"/>
      <c r="AL27" s="49"/>
      <c r="AM27" s="55"/>
      <c r="AN27" s="55"/>
      <c r="AO27" s="43"/>
      <c r="AP27" s="40"/>
      <c r="AQ27" s="49"/>
      <c r="AR27" s="49"/>
      <c r="AS27" s="49"/>
      <c r="AT27" s="49"/>
      <c r="AU27" s="55"/>
      <c r="AV27" s="55"/>
      <c r="AW27" s="43"/>
      <c r="AX27" s="40"/>
      <c r="AY27" s="42"/>
      <c r="BA27" s="43"/>
    </row>
    <row r="28" spans="1:53" s="1" customFormat="1" ht="15.6" x14ac:dyDescent="0.3">
      <c r="A28" s="17" t="s">
        <v>48</v>
      </c>
      <c r="J28" s="19"/>
      <c r="K28" s="28"/>
      <c r="L28" s="29"/>
      <c r="M28" s="29"/>
      <c r="N28" s="29"/>
      <c r="O28" s="49"/>
      <c r="P28" s="49"/>
      <c r="Q28" s="43"/>
      <c r="R28" s="40"/>
      <c r="S28" s="49"/>
      <c r="T28" s="49"/>
      <c r="U28" s="49"/>
      <c r="V28" s="49"/>
      <c r="W28" s="49"/>
      <c r="X28" s="55"/>
      <c r="Y28" s="43"/>
      <c r="Z28" s="40"/>
      <c r="AA28" s="49"/>
      <c r="AB28" s="49"/>
      <c r="AC28" s="49"/>
      <c r="AD28" s="49"/>
      <c r="AE28" s="49"/>
      <c r="AF28" s="49"/>
      <c r="AG28" s="43"/>
      <c r="AH28" s="40"/>
      <c r="AI28" s="49"/>
      <c r="AJ28" s="49"/>
      <c r="AK28" s="49"/>
      <c r="AL28" s="49"/>
      <c r="AM28" s="49"/>
      <c r="AN28" s="49"/>
      <c r="AO28" s="43"/>
      <c r="AP28" s="40"/>
      <c r="AQ28" s="49"/>
      <c r="AR28" s="49"/>
      <c r="AS28" s="49"/>
      <c r="AT28" s="49"/>
      <c r="AU28" s="49"/>
      <c r="AV28" s="49"/>
      <c r="AW28" s="43"/>
      <c r="AX28" s="40"/>
      <c r="AY28" s="56"/>
      <c r="BA28" s="43"/>
    </row>
    <row r="29" spans="1:53" s="1" customFormat="1" outlineLevel="1" x14ac:dyDescent="0.25">
      <c r="A29" s="57">
        <v>0.36499999999999999</v>
      </c>
      <c r="B29" s="45" t="s">
        <v>49</v>
      </c>
      <c r="C29" s="57">
        <v>1.4999999999999999E-2</v>
      </c>
      <c r="D29" s="1" t="s">
        <v>50</v>
      </c>
      <c r="J29" s="19"/>
      <c r="K29" s="58"/>
      <c r="L29" s="58"/>
      <c r="M29" s="58"/>
      <c r="N29" s="59">
        <f>SUM(N8:N24)</f>
        <v>0</v>
      </c>
      <c r="Q29" s="43"/>
      <c r="R29" s="40"/>
      <c r="Y29" s="43"/>
      <c r="Z29" s="40"/>
      <c r="AG29" s="43"/>
      <c r="AH29" s="40"/>
      <c r="AO29" s="43"/>
      <c r="AP29" s="40"/>
      <c r="AW29" s="43"/>
      <c r="AX29" s="40"/>
    </row>
    <row r="30" spans="1:53" s="1" customFormat="1" outlineLevel="1" x14ac:dyDescent="0.25">
      <c r="A30" s="57">
        <v>0.16400000000000001</v>
      </c>
      <c r="B30" s="45" t="s">
        <v>51</v>
      </c>
      <c r="C30" s="57">
        <v>0.378</v>
      </c>
      <c r="D30" s="1" t="s">
        <v>52</v>
      </c>
      <c r="J30" s="19"/>
      <c r="K30" s="58"/>
      <c r="L30" s="58"/>
      <c r="M30" s="58"/>
      <c r="N30" s="58"/>
      <c r="O30" s="49"/>
      <c r="P30" s="58"/>
      <c r="Q30" s="60"/>
      <c r="R30" s="40"/>
      <c r="S30" s="58"/>
      <c r="T30" s="58"/>
      <c r="U30" s="58"/>
      <c r="V30" s="58"/>
      <c r="W30" s="49"/>
      <c r="X30" s="62"/>
      <c r="Y30" s="60"/>
      <c r="Z30" s="40"/>
      <c r="AA30" s="58"/>
      <c r="AB30" s="58"/>
      <c r="AC30" s="58"/>
      <c r="AD30" s="58"/>
      <c r="AE30" s="49"/>
      <c r="AF30" s="58"/>
      <c r="AG30" s="60"/>
      <c r="AH30" s="40"/>
      <c r="AI30" s="61"/>
      <c r="AJ30" s="61"/>
      <c r="AK30" s="61"/>
      <c r="AL30" s="61"/>
      <c r="AM30" s="49"/>
      <c r="AN30" s="58"/>
      <c r="AO30" s="60"/>
      <c r="AP30" s="40"/>
      <c r="AQ30" s="61"/>
      <c r="AR30" s="61"/>
      <c r="AS30" s="61"/>
      <c r="AT30" s="61"/>
      <c r="AU30" s="49"/>
      <c r="AV30" s="58"/>
      <c r="AW30" s="60"/>
      <c r="AX30" s="40"/>
      <c r="AY30" s="56"/>
      <c r="BA30" s="43"/>
    </row>
    <row r="31" spans="1:53" s="1" customFormat="1" outlineLevel="1" x14ac:dyDescent="0.25">
      <c r="A31" s="57">
        <v>0.22500000000000001</v>
      </c>
      <c r="B31" s="1" t="s">
        <v>53</v>
      </c>
      <c r="C31" s="57">
        <v>4.8000000000000001E-2</v>
      </c>
      <c r="D31" s="1" t="s">
        <v>54</v>
      </c>
      <c r="J31" s="19"/>
      <c r="K31" s="58"/>
      <c r="L31" s="58"/>
      <c r="M31" s="58"/>
      <c r="N31" s="58"/>
      <c r="O31" s="49"/>
      <c r="P31" s="58"/>
      <c r="Q31" s="60"/>
      <c r="R31" s="40"/>
      <c r="S31" s="58"/>
      <c r="T31" s="58"/>
      <c r="U31" s="58"/>
      <c r="V31" s="58"/>
      <c r="W31" s="49"/>
      <c r="X31" s="62"/>
      <c r="Y31" s="60"/>
      <c r="Z31" s="40"/>
      <c r="AA31" s="58"/>
      <c r="AB31" s="58"/>
      <c r="AC31" s="58"/>
      <c r="AD31" s="58"/>
      <c r="AE31" s="49"/>
      <c r="AF31" s="58"/>
      <c r="AG31" s="60"/>
      <c r="AH31" s="40"/>
      <c r="AI31" s="61"/>
      <c r="AJ31" s="61"/>
      <c r="AK31" s="61"/>
      <c r="AL31" s="61"/>
      <c r="AM31" s="49"/>
      <c r="AN31" s="58"/>
      <c r="AO31" s="60"/>
      <c r="AP31" s="40"/>
      <c r="AQ31" s="61"/>
      <c r="AR31" s="61"/>
      <c r="AS31" s="61"/>
      <c r="AT31" s="61"/>
      <c r="AU31" s="49"/>
      <c r="AV31" s="58"/>
      <c r="AW31" s="60"/>
      <c r="AX31" s="40"/>
      <c r="AY31" s="56"/>
      <c r="BA31" s="43"/>
    </row>
    <row r="32" spans="1:53" s="1" customFormat="1" x14ac:dyDescent="0.25">
      <c r="A32" s="1" t="s">
        <v>55</v>
      </c>
      <c r="D32" s="45"/>
      <c r="J32" s="19"/>
      <c r="K32" s="58"/>
      <c r="L32" s="58"/>
      <c r="M32" s="58"/>
      <c r="N32" s="58"/>
      <c r="O32" s="49">
        <f>P26</f>
        <v>0</v>
      </c>
      <c r="P32" s="58"/>
      <c r="Q32" s="60"/>
      <c r="R32" s="40"/>
      <c r="S32" s="58"/>
      <c r="T32" s="58"/>
      <c r="U32" s="58"/>
      <c r="V32" s="59">
        <f>SUM(V8:V24)</f>
        <v>0</v>
      </c>
      <c r="W32" s="49">
        <f>X26</f>
        <v>0</v>
      </c>
      <c r="X32" s="58"/>
      <c r="Y32" s="60"/>
      <c r="Z32" s="40"/>
      <c r="AA32" s="58"/>
      <c r="AB32" s="58"/>
      <c r="AC32" s="58"/>
      <c r="AD32" s="59">
        <f>SUM(AD8:AD24)</f>
        <v>0</v>
      </c>
      <c r="AE32" s="49">
        <f>AF26</f>
        <v>0</v>
      </c>
      <c r="AF32" s="58"/>
      <c r="AG32" s="60"/>
      <c r="AH32" s="40"/>
      <c r="AI32" s="61"/>
      <c r="AJ32" s="61"/>
      <c r="AK32" s="61"/>
      <c r="AL32" s="59">
        <f>SUM(AL8:AL24)</f>
        <v>0</v>
      </c>
      <c r="AM32" s="49">
        <f>AN26</f>
        <v>0</v>
      </c>
      <c r="AN32" s="58"/>
      <c r="AO32" s="60"/>
      <c r="AP32" s="40"/>
      <c r="AQ32" s="61"/>
      <c r="AR32" s="61"/>
      <c r="AS32" s="61"/>
      <c r="AT32" s="59">
        <f>SUM(AT8:AT24)</f>
        <v>0</v>
      </c>
      <c r="AU32" s="49">
        <f>AV26</f>
        <v>0</v>
      </c>
      <c r="AV32" s="58"/>
      <c r="AW32" s="60"/>
      <c r="AX32" s="40"/>
      <c r="AY32" s="56"/>
      <c r="BA32" s="43">
        <f>AU32+AM32+AE32+W32+O32</f>
        <v>0</v>
      </c>
    </row>
    <row r="33" spans="1:53" s="1" customFormat="1" x14ac:dyDescent="0.25">
      <c r="A33" s="1" t="s">
        <v>56</v>
      </c>
      <c r="J33" s="19"/>
      <c r="K33" s="58"/>
      <c r="L33" s="58"/>
      <c r="M33" s="58"/>
      <c r="N33" s="58"/>
      <c r="O33" s="47">
        <f>+O26+O32</f>
        <v>0</v>
      </c>
      <c r="P33" s="58"/>
      <c r="Q33" s="60"/>
      <c r="R33" s="40"/>
      <c r="S33" s="58"/>
      <c r="T33" s="58"/>
      <c r="U33" s="58"/>
      <c r="V33" s="58"/>
      <c r="W33" s="47">
        <f>+W26+W32</f>
        <v>0</v>
      </c>
      <c r="X33" s="62"/>
      <c r="Y33" s="60"/>
      <c r="Z33" s="40"/>
      <c r="AA33" s="58"/>
      <c r="AB33" s="58"/>
      <c r="AC33" s="58"/>
      <c r="AD33" s="58"/>
      <c r="AE33" s="47">
        <f>+AE26+AE32</f>
        <v>0</v>
      </c>
      <c r="AF33" s="58"/>
      <c r="AG33" s="60"/>
      <c r="AH33" s="40"/>
      <c r="AI33" s="61"/>
      <c r="AJ33" s="61"/>
      <c r="AK33" s="61"/>
      <c r="AL33" s="61"/>
      <c r="AM33" s="47">
        <f>+AM26+AM32</f>
        <v>0</v>
      </c>
      <c r="AN33" s="58"/>
      <c r="AO33" s="60"/>
      <c r="AP33" s="40"/>
      <c r="AQ33" s="61"/>
      <c r="AR33" s="61"/>
      <c r="AS33" s="61"/>
      <c r="AT33" s="61"/>
      <c r="AU33" s="47">
        <f>+AU26+AU32</f>
        <v>0</v>
      </c>
      <c r="AV33" s="58"/>
      <c r="AW33" s="60"/>
      <c r="AX33" s="40"/>
      <c r="AY33" s="56"/>
      <c r="BA33" s="48">
        <f>AU33+AM33+AE33+W33+O33</f>
        <v>0</v>
      </c>
    </row>
    <row r="34" spans="1:53" s="1" customFormat="1" x14ac:dyDescent="0.25">
      <c r="J34" s="19"/>
      <c r="K34" s="63"/>
      <c r="L34" s="63"/>
      <c r="M34" s="63"/>
      <c r="N34" s="63"/>
      <c r="O34" s="31"/>
      <c r="P34" s="63"/>
      <c r="Q34" s="64"/>
      <c r="R34" s="19"/>
      <c r="S34" s="63"/>
      <c r="T34" s="63"/>
      <c r="U34" s="63"/>
      <c r="V34" s="63"/>
      <c r="W34" s="31"/>
      <c r="X34" s="65"/>
      <c r="Y34" s="64"/>
      <c r="Z34" s="19"/>
      <c r="AA34" s="63"/>
      <c r="AB34" s="63"/>
      <c r="AC34" s="63"/>
      <c r="AD34" s="63"/>
      <c r="AE34" s="31"/>
      <c r="AF34" s="63"/>
      <c r="AG34" s="64"/>
      <c r="AH34" s="19"/>
      <c r="AI34" s="66"/>
      <c r="AJ34" s="66"/>
      <c r="AK34" s="66"/>
      <c r="AL34" s="66"/>
      <c r="AM34" s="31"/>
      <c r="AN34" s="63"/>
      <c r="AO34" s="64"/>
      <c r="AP34" s="19"/>
      <c r="AQ34" s="66"/>
      <c r="AR34" s="66"/>
      <c r="AS34" s="66"/>
      <c r="AT34" s="66"/>
      <c r="AU34" s="31"/>
      <c r="AV34" s="63"/>
      <c r="AW34" s="64"/>
      <c r="AX34" s="19"/>
      <c r="BA34" s="51"/>
    </row>
    <row r="35" spans="1:53" s="1" customFormat="1" ht="15.6" x14ac:dyDescent="0.3">
      <c r="A35" s="17" t="s">
        <v>57</v>
      </c>
      <c r="J35" s="19"/>
      <c r="K35" s="63"/>
      <c r="L35" s="63"/>
      <c r="M35" s="63"/>
      <c r="N35" s="63"/>
      <c r="O35" s="31"/>
      <c r="P35" s="63"/>
      <c r="Q35" s="64"/>
      <c r="R35" s="19"/>
      <c r="S35" s="63"/>
      <c r="T35" s="63"/>
      <c r="U35" s="63"/>
      <c r="V35" s="63"/>
      <c r="W35" s="31"/>
      <c r="X35" s="65"/>
      <c r="Y35" s="64"/>
      <c r="Z35" s="19"/>
      <c r="AA35" s="63"/>
      <c r="AB35" s="63"/>
      <c r="AC35" s="63"/>
      <c r="AD35" s="63"/>
      <c r="AE35" s="31"/>
      <c r="AF35" s="63"/>
      <c r="AG35" s="64"/>
      <c r="AH35" s="19"/>
      <c r="AI35" s="66"/>
      <c r="AJ35" s="66"/>
      <c r="AK35" s="66"/>
      <c r="AL35" s="66"/>
      <c r="AM35" s="31"/>
      <c r="AN35" s="63"/>
      <c r="AO35" s="64"/>
      <c r="AP35" s="19"/>
      <c r="AQ35" s="66"/>
      <c r="AR35" s="66"/>
      <c r="AS35" s="66"/>
      <c r="AT35" s="66"/>
      <c r="AU35" s="31"/>
      <c r="AV35" s="63"/>
      <c r="AW35" s="64"/>
      <c r="AX35" s="19"/>
      <c r="BA35" s="51"/>
    </row>
    <row r="36" spans="1:53" s="1" customFormat="1" outlineLevel="1" x14ac:dyDescent="0.25">
      <c r="A36" s="45" t="s">
        <v>27</v>
      </c>
      <c r="J36" s="19"/>
      <c r="K36" s="67"/>
      <c r="L36" s="67"/>
      <c r="M36" s="67"/>
      <c r="N36" s="67"/>
      <c r="O36" s="44">
        <v>0</v>
      </c>
      <c r="P36" s="67"/>
      <c r="Q36" s="68"/>
      <c r="R36" s="19"/>
      <c r="S36" s="67"/>
      <c r="T36" s="67"/>
      <c r="U36" s="67"/>
      <c r="V36" s="67"/>
      <c r="W36" s="44">
        <v>0</v>
      </c>
      <c r="X36" s="69"/>
      <c r="Y36" s="68"/>
      <c r="Z36" s="19"/>
      <c r="AA36" s="67"/>
      <c r="AB36" s="67"/>
      <c r="AC36" s="67"/>
      <c r="AD36" s="67"/>
      <c r="AE36" s="44">
        <v>0</v>
      </c>
      <c r="AF36" s="67"/>
      <c r="AG36" s="68"/>
      <c r="AH36" s="19"/>
      <c r="AI36" s="66"/>
      <c r="AJ36" s="66"/>
      <c r="AK36" s="66"/>
      <c r="AL36" s="66"/>
      <c r="AM36" s="44">
        <v>0</v>
      </c>
      <c r="AN36" s="67"/>
      <c r="AO36" s="68"/>
      <c r="AP36" s="19"/>
      <c r="AQ36" s="66"/>
      <c r="AR36" s="66"/>
      <c r="AS36" s="66"/>
      <c r="AT36" s="66"/>
      <c r="AU36" s="44">
        <v>0</v>
      </c>
      <c r="AV36" s="67"/>
      <c r="AW36" s="68"/>
      <c r="AX36" s="19"/>
      <c r="BA36" s="51">
        <f>AU36+AM36+AE36+W36+O36</f>
        <v>0</v>
      </c>
    </row>
    <row r="37" spans="1:53" s="1" customFormat="1" outlineLevel="1" x14ac:dyDescent="0.25">
      <c r="A37" s="45" t="s">
        <v>29</v>
      </c>
      <c r="J37" s="19"/>
      <c r="K37" s="67"/>
      <c r="L37" s="67"/>
      <c r="M37" s="67"/>
      <c r="N37" s="67"/>
      <c r="O37" s="44">
        <v>0</v>
      </c>
      <c r="P37" s="67"/>
      <c r="Q37" s="68"/>
      <c r="R37" s="19"/>
      <c r="S37" s="67"/>
      <c r="T37" s="67"/>
      <c r="U37" s="67"/>
      <c r="V37" s="67"/>
      <c r="W37" s="44">
        <v>0</v>
      </c>
      <c r="X37" s="69"/>
      <c r="Y37" s="68"/>
      <c r="Z37" s="19"/>
      <c r="AA37" s="67"/>
      <c r="AB37" s="67"/>
      <c r="AC37" s="67"/>
      <c r="AD37" s="67"/>
      <c r="AE37" s="44">
        <v>0</v>
      </c>
      <c r="AF37" s="67"/>
      <c r="AG37" s="68"/>
      <c r="AH37" s="19"/>
      <c r="AI37" s="66"/>
      <c r="AJ37" s="66"/>
      <c r="AK37" s="66"/>
      <c r="AL37" s="66"/>
      <c r="AM37" s="44">
        <v>0</v>
      </c>
      <c r="AN37" s="67"/>
      <c r="AO37" s="68"/>
      <c r="AP37" s="19"/>
      <c r="AQ37" s="66"/>
      <c r="AR37" s="66"/>
      <c r="AS37" s="66"/>
      <c r="AT37" s="66"/>
      <c r="AU37" s="44">
        <v>0</v>
      </c>
      <c r="AV37" s="67"/>
      <c r="AW37" s="68"/>
      <c r="AX37" s="19"/>
      <c r="BA37" s="51">
        <f>AU37+AM37+AE37+W37+O37</f>
        <v>0</v>
      </c>
    </row>
    <row r="38" spans="1:53" s="1" customFormat="1" outlineLevel="1" x14ac:dyDescent="0.25">
      <c r="A38" s="45" t="s">
        <v>31</v>
      </c>
      <c r="J38" s="19"/>
      <c r="K38" s="67"/>
      <c r="L38" s="67"/>
      <c r="M38" s="67"/>
      <c r="N38" s="67"/>
      <c r="O38" s="44">
        <v>0</v>
      </c>
      <c r="P38" s="67"/>
      <c r="Q38" s="68"/>
      <c r="R38" s="19"/>
      <c r="S38" s="67"/>
      <c r="T38" s="67"/>
      <c r="U38" s="67"/>
      <c r="V38" s="67"/>
      <c r="W38" s="44">
        <v>0</v>
      </c>
      <c r="X38" s="69"/>
      <c r="Y38" s="68"/>
      <c r="Z38" s="19"/>
      <c r="AA38" s="67"/>
      <c r="AB38" s="67"/>
      <c r="AC38" s="67"/>
      <c r="AD38" s="67"/>
      <c r="AE38" s="44">
        <v>0</v>
      </c>
      <c r="AF38" s="67"/>
      <c r="AG38" s="68"/>
      <c r="AH38" s="19"/>
      <c r="AI38" s="66"/>
      <c r="AJ38" s="66"/>
      <c r="AK38" s="66"/>
      <c r="AL38" s="66"/>
      <c r="AM38" s="44">
        <v>0</v>
      </c>
      <c r="AN38" s="67"/>
      <c r="AO38" s="68"/>
      <c r="AP38" s="19"/>
      <c r="AQ38" s="66"/>
      <c r="AR38" s="66"/>
      <c r="AS38" s="66"/>
      <c r="AT38" s="66"/>
      <c r="AU38" s="44">
        <v>0</v>
      </c>
      <c r="AV38" s="67"/>
      <c r="AW38" s="68"/>
      <c r="AX38" s="19"/>
      <c r="BA38" s="51">
        <f>AU38+AM38+AE38+W38+O38</f>
        <v>0</v>
      </c>
    </row>
    <row r="39" spans="1:53" s="1" customFormat="1" outlineLevel="1" x14ac:dyDescent="0.25">
      <c r="A39" s="45" t="s">
        <v>32</v>
      </c>
      <c r="J39" s="19"/>
      <c r="K39" s="67"/>
      <c r="L39" s="67"/>
      <c r="M39" s="67"/>
      <c r="N39" s="67"/>
      <c r="O39" s="44">
        <v>0</v>
      </c>
      <c r="P39" s="67"/>
      <c r="Q39" s="68"/>
      <c r="R39" s="19"/>
      <c r="S39" s="67"/>
      <c r="T39" s="67"/>
      <c r="U39" s="67"/>
      <c r="V39" s="67"/>
      <c r="W39" s="44">
        <v>0</v>
      </c>
      <c r="X39" s="69"/>
      <c r="Y39" s="68"/>
      <c r="Z39" s="19"/>
      <c r="AA39" s="67"/>
      <c r="AB39" s="67"/>
      <c r="AC39" s="67"/>
      <c r="AD39" s="67"/>
      <c r="AE39" s="44">
        <v>0</v>
      </c>
      <c r="AF39" s="67"/>
      <c r="AG39" s="68"/>
      <c r="AH39" s="19"/>
      <c r="AI39" s="66"/>
      <c r="AJ39" s="66"/>
      <c r="AK39" s="66"/>
      <c r="AL39" s="66"/>
      <c r="AM39" s="44">
        <v>0</v>
      </c>
      <c r="AN39" s="67"/>
      <c r="AO39" s="68"/>
      <c r="AP39" s="19"/>
      <c r="AQ39" s="66"/>
      <c r="AR39" s="66"/>
      <c r="AS39" s="66"/>
      <c r="AT39" s="66"/>
      <c r="AU39" s="44">
        <v>0</v>
      </c>
      <c r="AV39" s="67"/>
      <c r="AW39" s="68"/>
      <c r="AX39" s="19"/>
      <c r="BA39" s="51">
        <f>AU39+AM39+AE39+W39+O39</f>
        <v>0</v>
      </c>
    </row>
    <row r="40" spans="1:53" s="1" customFormat="1" outlineLevel="1" x14ac:dyDescent="0.25">
      <c r="A40" s="45" t="s">
        <v>33</v>
      </c>
      <c r="J40" s="19"/>
      <c r="K40" s="67"/>
      <c r="L40" s="67"/>
      <c r="M40" s="67"/>
      <c r="N40" s="67"/>
      <c r="O40" s="44">
        <v>0</v>
      </c>
      <c r="P40" s="67"/>
      <c r="Q40" s="68"/>
      <c r="R40" s="19"/>
      <c r="S40" s="67"/>
      <c r="T40" s="67"/>
      <c r="U40" s="67"/>
      <c r="V40" s="67"/>
      <c r="W40" s="44">
        <v>0</v>
      </c>
      <c r="X40" s="69"/>
      <c r="Y40" s="68"/>
      <c r="Z40" s="19"/>
      <c r="AA40" s="67"/>
      <c r="AB40" s="67"/>
      <c r="AC40" s="67"/>
      <c r="AD40" s="67"/>
      <c r="AE40" s="44">
        <v>0</v>
      </c>
      <c r="AF40" s="67"/>
      <c r="AG40" s="68"/>
      <c r="AH40" s="19"/>
      <c r="AI40" s="66"/>
      <c r="AJ40" s="66"/>
      <c r="AK40" s="66"/>
      <c r="AL40" s="66"/>
      <c r="AM40" s="44">
        <v>0</v>
      </c>
      <c r="AN40" s="67"/>
      <c r="AO40" s="68"/>
      <c r="AP40" s="19"/>
      <c r="AQ40" s="66"/>
      <c r="AR40" s="66"/>
      <c r="AS40" s="66"/>
      <c r="AT40" s="66"/>
      <c r="AU40" s="44">
        <v>0</v>
      </c>
      <c r="AV40" s="67"/>
      <c r="AW40" s="68"/>
      <c r="AX40" s="19"/>
      <c r="BA40" s="51">
        <f>AU40+AM40+AE40+W40+O40</f>
        <v>0</v>
      </c>
    </row>
    <row r="41" spans="1:53" s="1" customFormat="1" x14ac:dyDescent="0.25">
      <c r="A41" s="45" t="s">
        <v>58</v>
      </c>
      <c r="J41" s="19"/>
      <c r="K41" s="63"/>
      <c r="L41" s="63"/>
      <c r="M41" s="63"/>
      <c r="N41" s="63"/>
      <c r="O41" s="70">
        <f>SUM(O36:O40)</f>
        <v>0</v>
      </c>
      <c r="P41" s="63"/>
      <c r="Q41" s="64"/>
      <c r="R41" s="19"/>
      <c r="S41" s="63"/>
      <c r="T41" s="63"/>
      <c r="U41" s="63"/>
      <c r="V41" s="63"/>
      <c r="W41" s="70">
        <f>SUM(W36:W40)</f>
        <v>0</v>
      </c>
      <c r="X41" s="65"/>
      <c r="Y41" s="64"/>
      <c r="Z41" s="19"/>
      <c r="AA41" s="63"/>
      <c r="AB41" s="63"/>
      <c r="AC41" s="63"/>
      <c r="AD41" s="63"/>
      <c r="AE41" s="70">
        <f>SUM(AE36:AE40)</f>
        <v>0</v>
      </c>
      <c r="AF41" s="63"/>
      <c r="AG41" s="64"/>
      <c r="AH41" s="19"/>
      <c r="AI41" s="66"/>
      <c r="AJ41" s="66"/>
      <c r="AK41" s="66"/>
      <c r="AL41" s="66"/>
      <c r="AM41" s="70">
        <f>SUM(AM36:AM40)</f>
        <v>0</v>
      </c>
      <c r="AN41" s="63"/>
      <c r="AO41" s="64"/>
      <c r="AP41" s="19"/>
      <c r="AQ41" s="66"/>
      <c r="AR41" s="66"/>
      <c r="AS41" s="66"/>
      <c r="AT41" s="66"/>
      <c r="AU41" s="70">
        <f>SUM(AU36:AU40)</f>
        <v>0</v>
      </c>
      <c r="AV41" s="63"/>
      <c r="AW41" s="64"/>
      <c r="AX41" s="19"/>
      <c r="BA41" s="71">
        <f>SUM(BA36:BA40)</f>
        <v>0</v>
      </c>
    </row>
    <row r="42" spans="1:53" s="1" customFormat="1" x14ac:dyDescent="0.25">
      <c r="J42" s="19"/>
      <c r="K42" s="63"/>
      <c r="L42" s="63"/>
      <c r="M42" s="63"/>
      <c r="N42" s="63"/>
      <c r="O42" s="31"/>
      <c r="P42" s="63"/>
      <c r="Q42" s="64"/>
      <c r="R42" s="19"/>
      <c r="S42" s="63"/>
      <c r="T42" s="63"/>
      <c r="U42" s="63"/>
      <c r="V42" s="63"/>
      <c r="W42" s="31"/>
      <c r="X42" s="65"/>
      <c r="Y42" s="64"/>
      <c r="Z42" s="19"/>
      <c r="AA42" s="63"/>
      <c r="AB42" s="63"/>
      <c r="AC42" s="63"/>
      <c r="AD42" s="63"/>
      <c r="AE42" s="31"/>
      <c r="AF42" s="63"/>
      <c r="AG42" s="64"/>
      <c r="AH42" s="19"/>
      <c r="AI42" s="66"/>
      <c r="AJ42" s="66"/>
      <c r="AK42" s="66"/>
      <c r="AL42" s="66"/>
      <c r="AM42" s="31"/>
      <c r="AN42" s="63"/>
      <c r="AO42" s="64"/>
      <c r="AP42" s="19"/>
      <c r="AQ42" s="66"/>
      <c r="AR42" s="66"/>
      <c r="AS42" s="66"/>
      <c r="AT42" s="66"/>
      <c r="AU42" s="31"/>
      <c r="AV42" s="63"/>
      <c r="AW42" s="64"/>
      <c r="AX42" s="19"/>
      <c r="BA42" s="51"/>
    </row>
    <row r="43" spans="1:53" s="1" customFormat="1" ht="15.6" x14ac:dyDescent="0.3">
      <c r="A43" s="17" t="s">
        <v>59</v>
      </c>
      <c r="J43" s="19"/>
      <c r="K43" s="63"/>
      <c r="L43" s="63"/>
      <c r="M43" s="63"/>
      <c r="N43" s="63"/>
      <c r="O43" s="31"/>
      <c r="P43" s="63"/>
      <c r="Q43" s="64"/>
      <c r="R43" s="19"/>
      <c r="S43" s="63"/>
      <c r="T43" s="63"/>
      <c r="U43" s="63"/>
      <c r="V43" s="63"/>
      <c r="W43" s="31"/>
      <c r="X43" s="65"/>
      <c r="Y43" s="64"/>
      <c r="Z43" s="19"/>
      <c r="AA43" s="63"/>
      <c r="AB43" s="63"/>
      <c r="AC43" s="63"/>
      <c r="AD43" s="63"/>
      <c r="AE43" s="31"/>
      <c r="AF43" s="63"/>
      <c r="AG43" s="64"/>
      <c r="AH43" s="19"/>
      <c r="AI43" s="66"/>
      <c r="AJ43" s="66"/>
      <c r="AK43" s="66"/>
      <c r="AL43" s="66"/>
      <c r="AM43" s="31"/>
      <c r="AN43" s="63"/>
      <c r="AO43" s="64"/>
      <c r="AP43" s="19"/>
      <c r="AQ43" s="66"/>
      <c r="AR43" s="66"/>
      <c r="AS43" s="66"/>
      <c r="AT43" s="66"/>
      <c r="AU43" s="31"/>
      <c r="AV43" s="63"/>
      <c r="AW43" s="64"/>
      <c r="AX43" s="19"/>
      <c r="BA43" s="51"/>
    </row>
    <row r="44" spans="1:53" s="1" customFormat="1" outlineLevel="1" x14ac:dyDescent="0.25">
      <c r="A44" s="45" t="s">
        <v>60</v>
      </c>
      <c r="B44" s="72" t="s">
        <v>61</v>
      </c>
      <c r="J44" s="19"/>
      <c r="K44" s="67"/>
      <c r="L44" s="67"/>
      <c r="M44" s="67"/>
      <c r="N44" s="67"/>
      <c r="O44" s="73">
        <f>SUMIFS(Travel!$V$6:$V$23,Travel!$B$6:$B$23,K3,Travel!$C$6:$C$23,$A$44)+SUMIFS(Travel!$V$6:$V$23,Travel!$B$6:$B$23,"All",Travel!$C$6:$C$23,$A$44)</f>
        <v>0</v>
      </c>
      <c r="P44" s="67"/>
      <c r="Q44" s="68"/>
      <c r="R44" s="19"/>
      <c r="S44" s="67"/>
      <c r="T44" s="67"/>
      <c r="U44" s="67"/>
      <c r="V44" s="67"/>
      <c r="W44" s="73">
        <f>SUMIFS(Travel!$V$6:$V$23,Travel!$B$6:$B$23,S3,Travel!$C$6:$C$23,$A$44)+SUMIFS(Travel!$V$6:$V$23,Travel!$B$6:$B$23,"All",Travel!$C$6:$C$23,$A$44)</f>
        <v>0</v>
      </c>
      <c r="X44" s="69"/>
      <c r="Y44" s="68"/>
      <c r="Z44" s="19"/>
      <c r="AA44" s="67"/>
      <c r="AB44" s="67"/>
      <c r="AC44" s="67"/>
      <c r="AD44" s="67"/>
      <c r="AE44" s="73">
        <f>SUMIFS(Travel!$V$6:$V$23,Travel!$B$6:$B$23,AA3,Travel!$C$6:$C$23,$A$44)+SUMIFS(Travel!$V$6:$V$23,Travel!$B$6:$B$23,"All",Travel!$C$6:$C$23,$A$44)</f>
        <v>0</v>
      </c>
      <c r="AF44" s="67"/>
      <c r="AG44" s="68"/>
      <c r="AH44" s="19"/>
      <c r="AI44" s="66"/>
      <c r="AJ44" s="66"/>
      <c r="AK44" s="66"/>
      <c r="AL44" s="66"/>
      <c r="AM44" s="73">
        <f>SUMIFS(Travel!$V$6:$V$23,Travel!$B$6:$B$23,AI3,Travel!$C$6:$C$23,$A$44)+SUMIFS(Travel!$V$6:$V$23,Travel!$B$6:$B$23,"All",Travel!$C$6:$C$23,$A$44)</f>
        <v>0</v>
      </c>
      <c r="AN44" s="67"/>
      <c r="AO44" s="68"/>
      <c r="AP44" s="19"/>
      <c r="AQ44" s="66"/>
      <c r="AR44" s="66"/>
      <c r="AS44" s="66"/>
      <c r="AT44" s="66"/>
      <c r="AU44" s="73">
        <f>SUMIFS(Travel!$V$6:$V$23,Travel!$B$6:$B$23,AQ3,Travel!$C$6:$C$23,$A$44)+SUMIFS(Travel!$V$6:$V$23,Travel!$B$6:$B$23,"All",Travel!$C$6:$C$23,$A$44)</f>
        <v>0</v>
      </c>
      <c r="AV44" s="67"/>
      <c r="AW44" s="68"/>
      <c r="AX44" s="19"/>
      <c r="BA44" s="51">
        <f>AU44+AM44+AE44+W44+O44</f>
        <v>0</v>
      </c>
    </row>
    <row r="45" spans="1:53" s="1" customFormat="1" outlineLevel="1" x14ac:dyDescent="0.25">
      <c r="A45" s="45" t="s">
        <v>62</v>
      </c>
      <c r="B45" s="72" t="s">
        <v>61</v>
      </c>
      <c r="J45" s="19"/>
      <c r="K45" s="67"/>
      <c r="L45" s="67"/>
      <c r="M45" s="67"/>
      <c r="N45" s="67"/>
      <c r="O45" s="73">
        <f>SUMIFS(Travel!$V$6:$V$23,Travel!$B$6:$B$23,K3,Travel!$C$6:$C$23,$A$45)+SUMIFS(Travel!$V$6:$V$23,Travel!$B$6:$B$23,"All",Travel!$C$6:$C$23,$A$45)</f>
        <v>0</v>
      </c>
      <c r="P45" s="67"/>
      <c r="Q45" s="68"/>
      <c r="R45" s="19"/>
      <c r="S45" s="67"/>
      <c r="T45" s="67"/>
      <c r="U45" s="67"/>
      <c r="V45" s="67"/>
      <c r="W45" s="73">
        <f>SUMIFS(Travel!$V$6:$V$23,Travel!$B$6:$B$23,S3,Travel!$C$6:$C$23,$A$45)+SUMIFS(Travel!$V$6:$V$23,Travel!$B$6:$B$23,"All",Travel!$C$6:$C$23,$A$45)</f>
        <v>0</v>
      </c>
      <c r="X45" s="69"/>
      <c r="Y45" s="68"/>
      <c r="Z45" s="19"/>
      <c r="AA45" s="67"/>
      <c r="AB45" s="67"/>
      <c r="AC45" s="67"/>
      <c r="AD45" s="67"/>
      <c r="AE45" s="73">
        <f>SUMIFS(Travel!$V$6:$V$23,Travel!$B$6:$B$23,AA3,Travel!$C$6:$C$23,$A$45)+SUMIFS(Travel!$V$6:$V$23,Travel!$B$6:$B$23,"All",Travel!$C$6:$C$23,$A$45)</f>
        <v>0</v>
      </c>
      <c r="AF45" s="67"/>
      <c r="AG45" s="68"/>
      <c r="AH45" s="19"/>
      <c r="AI45" s="66"/>
      <c r="AJ45" s="66"/>
      <c r="AK45" s="66"/>
      <c r="AL45" s="66"/>
      <c r="AM45" s="73">
        <f>SUMIFS(Travel!$V$6:$V$23,Travel!$B$6:$B$23,AI3,Travel!$C$6:$C$23,$A$45)+SUMIFS(Travel!$V$6:$V$23,Travel!$B$6:$B$23,"All",Travel!$C$6:$C$23,$A$45)</f>
        <v>0</v>
      </c>
      <c r="AN45" s="67"/>
      <c r="AO45" s="68"/>
      <c r="AP45" s="19"/>
      <c r="AQ45" s="66"/>
      <c r="AR45" s="66"/>
      <c r="AS45" s="66"/>
      <c r="AT45" s="66"/>
      <c r="AU45" s="73">
        <f>SUMIFS(Travel!$V$6:$V$23,Travel!$B$6:$B$23,AQ3,Travel!$C$6:$C$23,$A$45)+SUMIFS(Travel!$V$6:$V$23,Travel!$B$6:$B$23,"All",Travel!$C$6:$C$23,$A$45)</f>
        <v>0</v>
      </c>
      <c r="AV45" s="67"/>
      <c r="AW45" s="68"/>
      <c r="AX45" s="19"/>
      <c r="BA45" s="51">
        <f>AU45+AM45+AE45+W45+O45</f>
        <v>0</v>
      </c>
    </row>
    <row r="46" spans="1:53" s="1" customFormat="1" x14ac:dyDescent="0.25">
      <c r="A46" s="1" t="s">
        <v>63</v>
      </c>
      <c r="J46" s="19"/>
      <c r="K46" s="67"/>
      <c r="L46" s="67"/>
      <c r="M46" s="67"/>
      <c r="N46" s="67"/>
      <c r="O46" s="74">
        <f>SUM(O44:O45)</f>
        <v>0</v>
      </c>
      <c r="P46" s="67"/>
      <c r="Q46" s="68"/>
      <c r="R46" s="19"/>
      <c r="S46" s="67"/>
      <c r="T46" s="67"/>
      <c r="U46" s="67"/>
      <c r="V46" s="67"/>
      <c r="W46" s="74">
        <f>SUM(W44:W45)</f>
        <v>0</v>
      </c>
      <c r="X46" s="69"/>
      <c r="Y46" s="68"/>
      <c r="Z46" s="19"/>
      <c r="AA46" s="67"/>
      <c r="AB46" s="67"/>
      <c r="AC46" s="67"/>
      <c r="AD46" s="67"/>
      <c r="AE46" s="74">
        <f>SUM(AE44:AE45)</f>
        <v>0</v>
      </c>
      <c r="AF46" s="67"/>
      <c r="AG46" s="68"/>
      <c r="AH46" s="19"/>
      <c r="AI46" s="66"/>
      <c r="AJ46" s="66"/>
      <c r="AK46" s="66"/>
      <c r="AL46" s="66"/>
      <c r="AM46" s="74">
        <f>SUM(AM44:AM45)</f>
        <v>0</v>
      </c>
      <c r="AN46" s="67"/>
      <c r="AO46" s="68"/>
      <c r="AP46" s="19"/>
      <c r="AQ46" s="66"/>
      <c r="AR46" s="66"/>
      <c r="AS46" s="66"/>
      <c r="AT46" s="66"/>
      <c r="AU46" s="74">
        <f>SUM(AU44:AU45)</f>
        <v>0</v>
      </c>
      <c r="AV46" s="67"/>
      <c r="AW46" s="68"/>
      <c r="AX46" s="19"/>
      <c r="BA46" s="71">
        <f>SUM(BA44:BA45)</f>
        <v>0</v>
      </c>
    </row>
    <row r="47" spans="1:53" s="1" customFormat="1" x14ac:dyDescent="0.25">
      <c r="J47" s="19"/>
      <c r="K47" s="63"/>
      <c r="L47" s="63"/>
      <c r="M47" s="63"/>
      <c r="N47" s="63"/>
      <c r="O47" s="31"/>
      <c r="P47" s="63"/>
      <c r="Q47" s="64"/>
      <c r="R47" s="19"/>
      <c r="S47" s="63"/>
      <c r="T47" s="63"/>
      <c r="U47" s="63"/>
      <c r="V47" s="63"/>
      <c r="W47" s="31"/>
      <c r="X47" s="65"/>
      <c r="Y47" s="64"/>
      <c r="Z47" s="19"/>
      <c r="AA47" s="63"/>
      <c r="AB47" s="63"/>
      <c r="AC47" s="63"/>
      <c r="AD47" s="63"/>
      <c r="AE47" s="31"/>
      <c r="AF47" s="63"/>
      <c r="AG47" s="64"/>
      <c r="AH47" s="19"/>
      <c r="AI47" s="66"/>
      <c r="AJ47" s="66"/>
      <c r="AK47" s="66"/>
      <c r="AL47" s="66"/>
      <c r="AM47" s="31"/>
      <c r="AN47" s="63"/>
      <c r="AO47" s="64"/>
      <c r="AP47" s="19"/>
      <c r="AQ47" s="66"/>
      <c r="AR47" s="66"/>
      <c r="AS47" s="66"/>
      <c r="AT47" s="66"/>
      <c r="AU47" s="31"/>
      <c r="AV47" s="63"/>
      <c r="AW47" s="64"/>
      <c r="AX47" s="19"/>
      <c r="BA47" s="51"/>
    </row>
    <row r="48" spans="1:53" s="1" customFormat="1" ht="15.6" x14ac:dyDescent="0.3">
      <c r="A48" s="17" t="s">
        <v>64</v>
      </c>
      <c r="J48" s="19"/>
      <c r="K48" s="63"/>
      <c r="L48" s="63"/>
      <c r="M48" s="63"/>
      <c r="N48" s="63"/>
      <c r="O48" s="31"/>
      <c r="P48" s="63"/>
      <c r="Q48" s="64"/>
      <c r="R48" s="19"/>
      <c r="S48" s="63"/>
      <c r="T48" s="63"/>
      <c r="U48" s="63"/>
      <c r="V48" s="63"/>
      <c r="W48" s="31"/>
      <c r="X48" s="65"/>
      <c r="Y48" s="64"/>
      <c r="Z48" s="19"/>
      <c r="AA48" s="63"/>
      <c r="AB48" s="63"/>
      <c r="AC48" s="63"/>
      <c r="AD48" s="63"/>
      <c r="AE48" s="31"/>
      <c r="AF48" s="63"/>
      <c r="AG48" s="64"/>
      <c r="AH48" s="19"/>
      <c r="AI48" s="66"/>
      <c r="AJ48" s="66"/>
      <c r="AK48" s="66"/>
      <c r="AL48" s="66"/>
      <c r="AM48" s="31"/>
      <c r="AN48" s="63"/>
      <c r="AO48" s="64"/>
      <c r="AP48" s="19"/>
      <c r="AQ48" s="66"/>
      <c r="AR48" s="66"/>
      <c r="AS48" s="66"/>
      <c r="AT48" s="66"/>
      <c r="AU48" s="31"/>
      <c r="AV48" s="63"/>
      <c r="AW48" s="64"/>
      <c r="AX48" s="19"/>
      <c r="BA48" s="51"/>
    </row>
    <row r="49" spans="1:55" s="1" customFormat="1" outlineLevel="1" x14ac:dyDescent="0.25">
      <c r="A49" s="1" t="s">
        <v>65</v>
      </c>
      <c r="J49" s="19"/>
      <c r="K49" s="67"/>
      <c r="L49" s="67"/>
      <c r="M49" s="67"/>
      <c r="N49" s="67"/>
      <c r="O49" s="44">
        <v>0</v>
      </c>
      <c r="P49" s="67"/>
      <c r="Q49" s="68"/>
      <c r="R49" s="19"/>
      <c r="S49" s="67"/>
      <c r="T49" s="67"/>
      <c r="U49" s="67"/>
      <c r="V49" s="67"/>
      <c r="W49" s="44">
        <v>0</v>
      </c>
      <c r="X49" s="69"/>
      <c r="Y49" s="68"/>
      <c r="Z49" s="19"/>
      <c r="AA49" s="67"/>
      <c r="AB49" s="67"/>
      <c r="AC49" s="67"/>
      <c r="AD49" s="67"/>
      <c r="AE49" s="44">
        <v>0</v>
      </c>
      <c r="AF49" s="67"/>
      <c r="AG49" s="68"/>
      <c r="AH49" s="19"/>
      <c r="AI49" s="66"/>
      <c r="AJ49" s="66"/>
      <c r="AK49" s="66"/>
      <c r="AL49" s="66"/>
      <c r="AM49" s="44">
        <v>0</v>
      </c>
      <c r="AN49" s="67"/>
      <c r="AO49" s="68"/>
      <c r="AP49" s="19"/>
      <c r="AQ49" s="66"/>
      <c r="AR49" s="66"/>
      <c r="AS49" s="66"/>
      <c r="AT49" s="66"/>
      <c r="AU49" s="44">
        <v>0</v>
      </c>
      <c r="AV49" s="67"/>
      <c r="AW49" s="68"/>
      <c r="AX49" s="19"/>
      <c r="BA49" s="51">
        <f>AU49+AM49+AE49+W49+O49</f>
        <v>0</v>
      </c>
    </row>
    <row r="50" spans="1:55" s="1" customFormat="1" outlineLevel="1" x14ac:dyDescent="0.25">
      <c r="A50" s="1" t="s">
        <v>66</v>
      </c>
      <c r="J50" s="19"/>
      <c r="K50" s="67"/>
      <c r="L50" s="67"/>
      <c r="M50" s="67"/>
      <c r="N50" s="67"/>
      <c r="O50" s="44">
        <v>0</v>
      </c>
      <c r="P50" s="67"/>
      <c r="Q50" s="68"/>
      <c r="R50" s="19"/>
      <c r="S50" s="67"/>
      <c r="T50" s="67"/>
      <c r="U50" s="67"/>
      <c r="V50" s="67"/>
      <c r="W50" s="44">
        <v>0</v>
      </c>
      <c r="X50" s="69"/>
      <c r="Y50" s="68"/>
      <c r="Z50" s="19"/>
      <c r="AA50" s="67"/>
      <c r="AB50" s="67"/>
      <c r="AC50" s="67"/>
      <c r="AD50" s="67"/>
      <c r="AE50" s="44">
        <v>0</v>
      </c>
      <c r="AF50" s="67"/>
      <c r="AG50" s="68"/>
      <c r="AH50" s="19"/>
      <c r="AI50" s="66"/>
      <c r="AJ50" s="66"/>
      <c r="AK50" s="66"/>
      <c r="AL50" s="66"/>
      <c r="AM50" s="44">
        <v>0</v>
      </c>
      <c r="AN50" s="67"/>
      <c r="AO50" s="68"/>
      <c r="AP50" s="19"/>
      <c r="AQ50" s="66"/>
      <c r="AR50" s="66"/>
      <c r="AS50" s="66"/>
      <c r="AT50" s="66"/>
      <c r="AU50" s="44">
        <v>0</v>
      </c>
      <c r="AV50" s="67"/>
      <c r="AW50" s="68"/>
      <c r="AX50" s="19"/>
      <c r="BA50" s="51">
        <f>AU50+AM50+AE50+W50+O50</f>
        <v>0</v>
      </c>
    </row>
    <row r="51" spans="1:55" s="1" customFormat="1" outlineLevel="1" x14ac:dyDescent="0.25">
      <c r="A51" s="1" t="s">
        <v>67</v>
      </c>
      <c r="J51" s="19"/>
      <c r="K51" s="67"/>
      <c r="L51" s="67"/>
      <c r="M51" s="67"/>
      <c r="N51" s="67"/>
      <c r="O51" s="44">
        <v>0</v>
      </c>
      <c r="P51" s="67"/>
      <c r="Q51" s="68"/>
      <c r="R51" s="19"/>
      <c r="S51" s="67"/>
      <c r="T51" s="67"/>
      <c r="U51" s="67"/>
      <c r="V51" s="67"/>
      <c r="W51" s="44">
        <v>0</v>
      </c>
      <c r="X51" s="69"/>
      <c r="Y51" s="68"/>
      <c r="Z51" s="19"/>
      <c r="AA51" s="67"/>
      <c r="AB51" s="67"/>
      <c r="AC51" s="67"/>
      <c r="AD51" s="67"/>
      <c r="AE51" s="44">
        <v>0</v>
      </c>
      <c r="AF51" s="67"/>
      <c r="AG51" s="68"/>
      <c r="AH51" s="19"/>
      <c r="AI51" s="66"/>
      <c r="AJ51" s="66"/>
      <c r="AK51" s="66"/>
      <c r="AL51" s="66"/>
      <c r="AM51" s="44">
        <v>0</v>
      </c>
      <c r="AN51" s="67"/>
      <c r="AO51" s="68"/>
      <c r="AP51" s="19"/>
      <c r="AQ51" s="66"/>
      <c r="AR51" s="66"/>
      <c r="AS51" s="66"/>
      <c r="AT51" s="66"/>
      <c r="AU51" s="44">
        <v>0</v>
      </c>
      <c r="AV51" s="67"/>
      <c r="AW51" s="68"/>
      <c r="AX51" s="19"/>
      <c r="BA51" s="51">
        <f>AU51+AM51+AE51+W51+O51</f>
        <v>0</v>
      </c>
    </row>
    <row r="52" spans="1:55" s="1" customFormat="1" outlineLevel="1" x14ac:dyDescent="0.25">
      <c r="A52" s="1" t="s">
        <v>68</v>
      </c>
      <c r="J52" s="19"/>
      <c r="K52" s="67"/>
      <c r="L52" s="67"/>
      <c r="M52" s="67"/>
      <c r="N52" s="67"/>
      <c r="O52" s="44">
        <v>0</v>
      </c>
      <c r="P52" s="67"/>
      <c r="Q52" s="68"/>
      <c r="R52" s="19"/>
      <c r="S52" s="67"/>
      <c r="T52" s="67"/>
      <c r="U52" s="67"/>
      <c r="V52" s="67"/>
      <c r="W52" s="44">
        <v>0</v>
      </c>
      <c r="X52" s="69"/>
      <c r="Y52" s="68"/>
      <c r="Z52" s="19"/>
      <c r="AA52" s="67"/>
      <c r="AB52" s="67"/>
      <c r="AC52" s="67"/>
      <c r="AD52" s="67"/>
      <c r="AE52" s="44">
        <v>0</v>
      </c>
      <c r="AF52" s="67"/>
      <c r="AG52" s="68"/>
      <c r="AH52" s="19"/>
      <c r="AI52" s="66"/>
      <c r="AJ52" s="66"/>
      <c r="AK52" s="66"/>
      <c r="AL52" s="66"/>
      <c r="AM52" s="44">
        <v>0</v>
      </c>
      <c r="AN52" s="67"/>
      <c r="AO52" s="68"/>
      <c r="AP52" s="19"/>
      <c r="AQ52" s="66"/>
      <c r="AR52" s="66"/>
      <c r="AS52" s="66"/>
      <c r="AT52" s="66"/>
      <c r="AU52" s="44">
        <v>0</v>
      </c>
      <c r="AV52" s="67"/>
      <c r="AW52" s="68"/>
      <c r="AX52" s="19"/>
      <c r="BA52" s="51">
        <f>AU52+AM52+AE52+W52+O52</f>
        <v>0</v>
      </c>
    </row>
    <row r="53" spans="1:55" s="1" customFormat="1" x14ac:dyDescent="0.25">
      <c r="A53" s="1" t="s">
        <v>69</v>
      </c>
      <c r="J53" s="19"/>
      <c r="K53" s="67"/>
      <c r="L53" s="67"/>
      <c r="M53" s="67"/>
      <c r="N53" s="67"/>
      <c r="O53" s="74">
        <f>SUM(O49:O52)</f>
        <v>0</v>
      </c>
      <c r="P53" s="67"/>
      <c r="Q53" s="68"/>
      <c r="R53" s="19"/>
      <c r="S53" s="67"/>
      <c r="T53" s="67"/>
      <c r="U53" s="67"/>
      <c r="V53" s="67"/>
      <c r="W53" s="74">
        <f>SUM(W49:W52)</f>
        <v>0</v>
      </c>
      <c r="X53" s="69"/>
      <c r="Y53" s="68"/>
      <c r="Z53" s="19"/>
      <c r="AA53" s="67"/>
      <c r="AB53" s="67"/>
      <c r="AC53" s="67"/>
      <c r="AD53" s="67"/>
      <c r="AE53" s="74">
        <f>SUM(AE49:AE52)</f>
        <v>0</v>
      </c>
      <c r="AF53" s="67"/>
      <c r="AG53" s="68"/>
      <c r="AH53" s="19"/>
      <c r="AI53" s="66"/>
      <c r="AJ53" s="66"/>
      <c r="AK53" s="66"/>
      <c r="AL53" s="66"/>
      <c r="AM53" s="74">
        <f>SUM(AM49:AM52)</f>
        <v>0</v>
      </c>
      <c r="AN53" s="67"/>
      <c r="AO53" s="68"/>
      <c r="AP53" s="19"/>
      <c r="AQ53" s="66"/>
      <c r="AR53" s="66"/>
      <c r="AS53" s="66"/>
      <c r="AT53" s="66"/>
      <c r="AU53" s="74">
        <f>SUM(AU49:AU52)</f>
        <v>0</v>
      </c>
      <c r="AV53" s="67"/>
      <c r="AW53" s="68"/>
      <c r="AX53" s="19"/>
      <c r="BA53" s="71">
        <f>SUM(BA49:BA52)</f>
        <v>0</v>
      </c>
    </row>
    <row r="54" spans="1:55" s="1" customFormat="1" x14ac:dyDescent="0.25">
      <c r="J54" s="19"/>
      <c r="K54" s="67"/>
      <c r="L54" s="67"/>
      <c r="M54" s="67"/>
      <c r="N54" s="67"/>
      <c r="O54" s="44"/>
      <c r="P54" s="67"/>
      <c r="Q54" s="68"/>
      <c r="R54" s="19"/>
      <c r="S54" s="67"/>
      <c r="T54" s="67"/>
      <c r="U54" s="67"/>
      <c r="V54" s="67"/>
      <c r="W54" s="44"/>
      <c r="X54" s="69"/>
      <c r="Y54" s="68"/>
      <c r="Z54" s="19"/>
      <c r="AA54" s="67"/>
      <c r="AB54" s="67"/>
      <c r="AC54" s="67"/>
      <c r="AD54" s="67"/>
      <c r="AE54" s="44"/>
      <c r="AF54" s="67"/>
      <c r="AG54" s="68"/>
      <c r="AH54" s="19"/>
      <c r="AI54" s="66"/>
      <c r="AJ54" s="66"/>
      <c r="AK54" s="66"/>
      <c r="AL54" s="66"/>
      <c r="AM54" s="44"/>
      <c r="AN54" s="67"/>
      <c r="AO54" s="68"/>
      <c r="AP54" s="19"/>
      <c r="AQ54" s="66"/>
      <c r="AR54" s="66"/>
      <c r="AS54" s="66"/>
      <c r="AT54" s="66"/>
      <c r="AU54" s="44"/>
      <c r="AV54" s="67"/>
      <c r="AW54" s="68"/>
      <c r="AX54" s="19"/>
      <c r="BA54" s="51"/>
    </row>
    <row r="55" spans="1:55" s="1" customFormat="1" ht="15.6" x14ac:dyDescent="0.3">
      <c r="A55" s="17" t="s">
        <v>70</v>
      </c>
      <c r="J55" s="19"/>
      <c r="K55" s="67"/>
      <c r="L55" s="67"/>
      <c r="M55" s="67"/>
      <c r="N55" s="67"/>
      <c r="O55" s="44"/>
      <c r="P55" s="67"/>
      <c r="Q55" s="68"/>
      <c r="R55" s="19"/>
      <c r="S55" s="67"/>
      <c r="T55" s="67"/>
      <c r="U55" s="67"/>
      <c r="V55" s="67"/>
      <c r="W55" s="44"/>
      <c r="X55" s="69"/>
      <c r="Y55" s="68"/>
      <c r="Z55" s="19"/>
      <c r="AA55" s="67"/>
      <c r="AB55" s="67"/>
      <c r="AC55" s="67"/>
      <c r="AD55" s="67"/>
      <c r="AE55" s="44"/>
      <c r="AF55" s="67"/>
      <c r="AG55" s="68"/>
      <c r="AH55" s="19"/>
      <c r="AI55" s="66"/>
      <c r="AJ55" s="66"/>
      <c r="AK55" s="66"/>
      <c r="AL55" s="66"/>
      <c r="AM55" s="44"/>
      <c r="AN55" s="67"/>
      <c r="AO55" s="68"/>
      <c r="AP55" s="19"/>
      <c r="AQ55" s="66"/>
      <c r="AR55" s="66"/>
      <c r="AS55" s="66"/>
      <c r="AT55" s="66"/>
      <c r="AU55" s="44"/>
      <c r="AV55" s="67"/>
      <c r="AW55" s="68"/>
      <c r="AX55" s="19"/>
      <c r="BA55" s="51"/>
    </row>
    <row r="56" spans="1:55" s="1" customFormat="1" outlineLevel="1" x14ac:dyDescent="0.25">
      <c r="A56" s="45" t="s">
        <v>71</v>
      </c>
      <c r="B56" s="72" t="s">
        <v>72</v>
      </c>
      <c r="J56" s="19"/>
      <c r="K56" s="67"/>
      <c r="L56" s="67"/>
      <c r="M56" s="67"/>
      <c r="N56" s="67"/>
      <c r="O56" s="73">
        <f>SUMIF(Supplies!$B$6:$B$34,K3,Supplies!$H$6:$H$34)+SUMIF(Supplies!$B$6:$B$34,"all",Supplies!$H$6:$H$34)</f>
        <v>0</v>
      </c>
      <c r="P56" s="67"/>
      <c r="Q56" s="68"/>
      <c r="R56" s="19"/>
      <c r="S56" s="67"/>
      <c r="T56" s="67"/>
      <c r="U56" s="67"/>
      <c r="V56" s="67"/>
      <c r="W56" s="73">
        <f>SUMIF(Supplies!$B$6:$B$34,S3,Supplies!$H$6:$H$34)+SUMIF(Supplies!$B$6:$B$34,"all",Supplies!$H$6:$H$34)</f>
        <v>0</v>
      </c>
      <c r="X56" s="69"/>
      <c r="Y56" s="68"/>
      <c r="Z56" s="19"/>
      <c r="AA56" s="67"/>
      <c r="AB56" s="67"/>
      <c r="AC56" s="67"/>
      <c r="AD56" s="67"/>
      <c r="AE56" s="73">
        <f>SUMIF(Supplies!$B$6:$B$34,AA3,Supplies!$H$6:$H$34)+SUMIF(Supplies!$B$6:$B$34,"all",Supplies!$H$6:$H$34)</f>
        <v>0</v>
      </c>
      <c r="AF56" s="67"/>
      <c r="AG56" s="68"/>
      <c r="AH56" s="19"/>
      <c r="AI56" s="66"/>
      <c r="AJ56" s="66"/>
      <c r="AK56" s="66"/>
      <c r="AL56" s="66"/>
      <c r="AM56" s="73">
        <f>SUMIF(Supplies!$B$6:$B$34,AI3,Supplies!$H$6:$H$34)+SUMIF(Supplies!$B$6:$B$34,"all",Supplies!$H$6:$H$34)</f>
        <v>0</v>
      </c>
      <c r="AN56" s="67"/>
      <c r="AO56" s="68"/>
      <c r="AP56" s="19"/>
      <c r="AQ56" s="66"/>
      <c r="AR56" s="66"/>
      <c r="AS56" s="66"/>
      <c r="AT56" s="66"/>
      <c r="AU56" s="73">
        <f>SUMIF(Supplies!$B$6:$B$34,AQ3,Supplies!$H$6:$H$34)+SUMIF(Supplies!$B$6:$B$34,"all",Supplies!$H$6:$H$34)</f>
        <v>0</v>
      </c>
      <c r="AV56" s="67"/>
      <c r="AW56" s="68"/>
      <c r="AX56" s="19"/>
      <c r="BA56" s="51">
        <f t="shared" ref="BA56:BA68" si="96">AU56+AM56+AE56+W56+O56</f>
        <v>0</v>
      </c>
    </row>
    <row r="57" spans="1:55" s="1" customFormat="1" outlineLevel="1" x14ac:dyDescent="0.25">
      <c r="A57" s="45" t="s">
        <v>73</v>
      </c>
      <c r="J57" s="19"/>
      <c r="K57" s="67"/>
      <c r="L57" s="67"/>
      <c r="M57" s="67"/>
      <c r="N57" s="67"/>
      <c r="O57" s="44">
        <v>0</v>
      </c>
      <c r="P57" s="67"/>
      <c r="Q57" s="68"/>
      <c r="R57" s="19"/>
      <c r="S57" s="67"/>
      <c r="T57" s="67"/>
      <c r="U57" s="67"/>
      <c r="V57" s="67"/>
      <c r="W57" s="44">
        <v>0</v>
      </c>
      <c r="X57" s="69"/>
      <c r="Y57" s="68"/>
      <c r="Z57" s="19"/>
      <c r="AA57" s="67"/>
      <c r="AB57" s="67"/>
      <c r="AC57" s="67"/>
      <c r="AD57" s="67"/>
      <c r="AE57" s="44">
        <v>0</v>
      </c>
      <c r="AF57" s="67"/>
      <c r="AG57" s="68"/>
      <c r="AH57" s="19"/>
      <c r="AI57" s="66"/>
      <c r="AJ57" s="66"/>
      <c r="AK57" s="66"/>
      <c r="AL57" s="66"/>
      <c r="AM57" s="44">
        <v>0</v>
      </c>
      <c r="AN57" s="67"/>
      <c r="AO57" s="68"/>
      <c r="AP57" s="19"/>
      <c r="AQ57" s="66"/>
      <c r="AR57" s="66"/>
      <c r="AS57" s="66"/>
      <c r="AT57" s="66"/>
      <c r="AU57" s="44">
        <v>0</v>
      </c>
      <c r="AV57" s="67"/>
      <c r="AW57" s="68"/>
      <c r="AX57" s="19"/>
      <c r="BA57" s="51">
        <f t="shared" si="96"/>
        <v>0</v>
      </c>
    </row>
    <row r="58" spans="1:55" s="1" customFormat="1" outlineLevel="1" x14ac:dyDescent="0.25">
      <c r="A58" s="45" t="s">
        <v>74</v>
      </c>
      <c r="J58" s="19"/>
      <c r="K58" s="67"/>
      <c r="L58" s="67"/>
      <c r="M58" s="67"/>
      <c r="N58" s="67"/>
      <c r="O58" s="44">
        <v>0</v>
      </c>
      <c r="P58" s="67"/>
      <c r="Q58" s="68"/>
      <c r="R58" s="19"/>
      <c r="S58" s="67"/>
      <c r="T58" s="67"/>
      <c r="U58" s="67"/>
      <c r="V58" s="67"/>
      <c r="W58" s="44">
        <v>0</v>
      </c>
      <c r="X58" s="69"/>
      <c r="Y58" s="68"/>
      <c r="Z58" s="19"/>
      <c r="AA58" s="67"/>
      <c r="AB58" s="67"/>
      <c r="AC58" s="67"/>
      <c r="AD58" s="67"/>
      <c r="AE58" s="44">
        <v>0</v>
      </c>
      <c r="AF58" s="67"/>
      <c r="AG58" s="68"/>
      <c r="AH58" s="19"/>
      <c r="AI58" s="66"/>
      <c r="AJ58" s="66"/>
      <c r="AK58" s="66"/>
      <c r="AL58" s="66"/>
      <c r="AM58" s="44">
        <v>0</v>
      </c>
      <c r="AN58" s="67"/>
      <c r="AO58" s="68"/>
      <c r="AP58" s="19"/>
      <c r="AQ58" s="66"/>
      <c r="AR58" s="66"/>
      <c r="AS58" s="66"/>
      <c r="AT58" s="66"/>
      <c r="AU58" s="44">
        <v>0</v>
      </c>
      <c r="AV58" s="67"/>
      <c r="AW58" s="68"/>
      <c r="AX58" s="19"/>
      <c r="BA58" s="51">
        <f t="shared" si="96"/>
        <v>0</v>
      </c>
    </row>
    <row r="59" spans="1:55" s="1" customFormat="1" ht="16.8" outlineLevel="1" x14ac:dyDescent="0.4">
      <c r="A59" s="45" t="s">
        <v>75</v>
      </c>
      <c r="J59" s="19"/>
      <c r="K59" s="67"/>
      <c r="L59" s="67"/>
      <c r="M59" s="67"/>
      <c r="N59" s="67"/>
      <c r="O59" s="44">
        <v>0</v>
      </c>
      <c r="P59" s="137" t="s">
        <v>76</v>
      </c>
      <c r="Q59" s="138" t="s">
        <v>77</v>
      </c>
      <c r="R59" s="19"/>
      <c r="S59" s="67"/>
      <c r="T59" s="67"/>
      <c r="U59" s="67"/>
      <c r="V59" s="67"/>
      <c r="W59" s="44">
        <v>0</v>
      </c>
      <c r="X59" s="137" t="s">
        <v>76</v>
      </c>
      <c r="Y59" s="138" t="s">
        <v>77</v>
      </c>
      <c r="Z59" s="19"/>
      <c r="AA59" s="67"/>
      <c r="AB59" s="67"/>
      <c r="AC59" s="67"/>
      <c r="AD59" s="67"/>
      <c r="AE59" s="44">
        <v>0</v>
      </c>
      <c r="AF59" s="137" t="s">
        <v>76</v>
      </c>
      <c r="AG59" s="138" t="s">
        <v>77</v>
      </c>
      <c r="AH59" s="19"/>
      <c r="AI59" s="66"/>
      <c r="AJ59" s="66"/>
      <c r="AK59" s="66"/>
      <c r="AL59" s="66"/>
      <c r="AM59" s="44">
        <v>0</v>
      </c>
      <c r="AN59" s="137" t="s">
        <v>76</v>
      </c>
      <c r="AO59" s="138" t="s">
        <v>77</v>
      </c>
      <c r="AP59" s="19"/>
      <c r="AQ59" s="66"/>
      <c r="AR59" s="66"/>
      <c r="AS59" s="66"/>
      <c r="AT59" s="66"/>
      <c r="AU59" s="44">
        <v>0</v>
      </c>
      <c r="AV59" s="137" t="s">
        <v>76</v>
      </c>
      <c r="AW59" s="138" t="s">
        <v>77</v>
      </c>
      <c r="AX59" s="19"/>
      <c r="BA59" s="51">
        <f t="shared" si="96"/>
        <v>0</v>
      </c>
      <c r="BB59" s="137" t="s">
        <v>76</v>
      </c>
      <c r="BC59" s="138" t="s">
        <v>77</v>
      </c>
    </row>
    <row r="60" spans="1:55" s="1" customFormat="1" outlineLevel="1" x14ac:dyDescent="0.25">
      <c r="A60" s="45" t="s">
        <v>78</v>
      </c>
      <c r="B60" s="142"/>
      <c r="J60" s="19"/>
      <c r="K60" s="67"/>
      <c r="L60" s="67"/>
      <c r="M60" s="67"/>
      <c r="N60" s="67"/>
      <c r="O60" s="143">
        <f>SUM(P60:Q60)</f>
        <v>0</v>
      </c>
      <c r="P60" s="143">
        <v>0</v>
      </c>
      <c r="Q60" s="144">
        <v>0</v>
      </c>
      <c r="R60" s="19"/>
      <c r="S60" s="67"/>
      <c r="T60" s="67"/>
      <c r="U60" s="67"/>
      <c r="V60" s="67"/>
      <c r="W60" s="143">
        <f>SUM(X60:Y60)</f>
        <v>0</v>
      </c>
      <c r="X60" s="143">
        <v>0</v>
      </c>
      <c r="Y60" s="144">
        <v>0</v>
      </c>
      <c r="Z60" s="19"/>
      <c r="AA60" s="67"/>
      <c r="AB60" s="67"/>
      <c r="AC60" s="67"/>
      <c r="AD60" s="67"/>
      <c r="AE60" s="143">
        <f>SUM(AF60:AG60)</f>
        <v>0</v>
      </c>
      <c r="AF60" s="143">
        <v>0</v>
      </c>
      <c r="AG60" s="144">
        <v>0</v>
      </c>
      <c r="AH60" s="19"/>
      <c r="AI60" s="66"/>
      <c r="AJ60" s="66"/>
      <c r="AK60" s="66"/>
      <c r="AL60" s="66"/>
      <c r="AM60" s="143">
        <f>SUM(AN60:AO60)</f>
        <v>0</v>
      </c>
      <c r="AN60" s="143">
        <v>0</v>
      </c>
      <c r="AO60" s="144">
        <v>0</v>
      </c>
      <c r="AP60" s="19"/>
      <c r="AQ60" s="66"/>
      <c r="AR60" s="66"/>
      <c r="AS60" s="66"/>
      <c r="AT60" s="66"/>
      <c r="AU60" s="143">
        <f>SUM(AV60:AW60)</f>
        <v>0</v>
      </c>
      <c r="AV60" s="143">
        <v>0</v>
      </c>
      <c r="AW60" s="144">
        <v>0</v>
      </c>
      <c r="AX60" s="19"/>
      <c r="AY60" s="145">
        <f>B60</f>
        <v>0</v>
      </c>
      <c r="BA60" s="145">
        <f t="shared" si="96"/>
        <v>0</v>
      </c>
      <c r="BB60" s="146">
        <f t="shared" ref="BB60:BC63" si="97">P60+X60+AF60+AN60+AV60</f>
        <v>0</v>
      </c>
      <c r="BC60" s="146">
        <f t="shared" si="97"/>
        <v>0</v>
      </c>
    </row>
    <row r="61" spans="1:55" s="1" customFormat="1" outlineLevel="1" x14ac:dyDescent="0.25">
      <c r="A61" s="45" t="s">
        <v>78</v>
      </c>
      <c r="B61" s="147"/>
      <c r="J61" s="19"/>
      <c r="K61" s="67"/>
      <c r="L61" s="67"/>
      <c r="M61" s="67"/>
      <c r="N61" s="67"/>
      <c r="O61" s="148">
        <f>SUM(P61:Q61)</f>
        <v>0</v>
      </c>
      <c r="P61" s="148">
        <v>0</v>
      </c>
      <c r="Q61" s="149">
        <v>0</v>
      </c>
      <c r="R61" s="19"/>
      <c r="S61" s="67"/>
      <c r="T61" s="67"/>
      <c r="U61" s="67"/>
      <c r="V61" s="67"/>
      <c r="W61" s="148">
        <f>SUM(X61:Y61)</f>
        <v>0</v>
      </c>
      <c r="X61" s="148">
        <v>0</v>
      </c>
      <c r="Y61" s="149">
        <v>0</v>
      </c>
      <c r="Z61" s="19"/>
      <c r="AA61" s="67"/>
      <c r="AB61" s="67"/>
      <c r="AC61" s="67"/>
      <c r="AD61" s="67"/>
      <c r="AE61" s="148">
        <f>SUM(AF61:AG61)</f>
        <v>0</v>
      </c>
      <c r="AF61" s="148">
        <v>0</v>
      </c>
      <c r="AG61" s="149">
        <v>0</v>
      </c>
      <c r="AH61" s="19"/>
      <c r="AI61" s="66"/>
      <c r="AJ61" s="66"/>
      <c r="AK61" s="66"/>
      <c r="AL61" s="66"/>
      <c r="AM61" s="148">
        <f>SUM(AN61:AO61)</f>
        <v>0</v>
      </c>
      <c r="AN61" s="148">
        <v>0</v>
      </c>
      <c r="AO61" s="149">
        <v>0</v>
      </c>
      <c r="AP61" s="19"/>
      <c r="AQ61" s="66"/>
      <c r="AR61" s="66"/>
      <c r="AS61" s="66"/>
      <c r="AT61" s="66"/>
      <c r="AU61" s="148">
        <f>SUM(AV61:AW61)</f>
        <v>0</v>
      </c>
      <c r="AV61" s="148">
        <v>0</v>
      </c>
      <c r="AW61" s="149">
        <v>0</v>
      </c>
      <c r="AX61" s="19"/>
      <c r="AY61" s="150">
        <f>B61</f>
        <v>0</v>
      </c>
      <c r="BA61" s="150">
        <f t="shared" si="96"/>
        <v>0</v>
      </c>
      <c r="BB61" s="151">
        <f t="shared" si="97"/>
        <v>0</v>
      </c>
      <c r="BC61" s="151">
        <f t="shared" si="97"/>
        <v>0</v>
      </c>
    </row>
    <row r="62" spans="1:55" s="1" customFormat="1" outlineLevel="1" x14ac:dyDescent="0.25">
      <c r="A62" s="45" t="s">
        <v>78</v>
      </c>
      <c r="B62" s="152"/>
      <c r="J62" s="19"/>
      <c r="K62" s="67"/>
      <c r="L62" s="67"/>
      <c r="M62" s="67"/>
      <c r="N62" s="67"/>
      <c r="O62" s="153">
        <f>SUM(P62:Q62)</f>
        <v>0</v>
      </c>
      <c r="P62" s="153">
        <v>0</v>
      </c>
      <c r="Q62" s="154">
        <v>0</v>
      </c>
      <c r="R62" s="19"/>
      <c r="S62" s="67"/>
      <c r="T62" s="67"/>
      <c r="U62" s="67"/>
      <c r="V62" s="67"/>
      <c r="W62" s="153">
        <f>SUM(X62:Y62)</f>
        <v>0</v>
      </c>
      <c r="X62" s="153">
        <v>0</v>
      </c>
      <c r="Y62" s="154">
        <v>0</v>
      </c>
      <c r="Z62" s="19"/>
      <c r="AA62" s="67"/>
      <c r="AB62" s="67"/>
      <c r="AC62" s="67"/>
      <c r="AD62" s="67"/>
      <c r="AE62" s="153">
        <f>SUM(AF62:AG62)</f>
        <v>0</v>
      </c>
      <c r="AF62" s="153">
        <v>0</v>
      </c>
      <c r="AG62" s="154">
        <v>0</v>
      </c>
      <c r="AH62" s="19"/>
      <c r="AI62" s="66"/>
      <c r="AJ62" s="66"/>
      <c r="AK62" s="66"/>
      <c r="AL62" s="66"/>
      <c r="AM62" s="153">
        <f>SUM(AN62:AO62)</f>
        <v>0</v>
      </c>
      <c r="AN62" s="153">
        <v>0</v>
      </c>
      <c r="AO62" s="154">
        <v>0</v>
      </c>
      <c r="AP62" s="19"/>
      <c r="AQ62" s="66"/>
      <c r="AR62" s="66"/>
      <c r="AS62" s="66"/>
      <c r="AT62" s="66"/>
      <c r="AU62" s="153">
        <f>SUM(AV62:AW62)</f>
        <v>0</v>
      </c>
      <c r="AV62" s="153">
        <v>0</v>
      </c>
      <c r="AW62" s="154">
        <v>0</v>
      </c>
      <c r="AX62" s="19"/>
      <c r="AY62" s="155">
        <f>B62</f>
        <v>0</v>
      </c>
      <c r="BA62" s="155">
        <f t="shared" si="96"/>
        <v>0</v>
      </c>
      <c r="BB62" s="156">
        <f t="shared" si="97"/>
        <v>0</v>
      </c>
      <c r="BC62" s="156">
        <f t="shared" si="97"/>
        <v>0</v>
      </c>
    </row>
    <row r="63" spans="1:55" s="1" customFormat="1" outlineLevel="1" x14ac:dyDescent="0.25">
      <c r="A63" s="45" t="s">
        <v>78</v>
      </c>
      <c r="B63" s="161"/>
      <c r="J63" s="19"/>
      <c r="K63" s="67"/>
      <c r="L63" s="67"/>
      <c r="M63" s="67"/>
      <c r="N63" s="67"/>
      <c r="O63" s="159">
        <f>SUM(P63:Q63)</f>
        <v>0</v>
      </c>
      <c r="P63" s="159">
        <v>0</v>
      </c>
      <c r="Q63" s="160">
        <v>0</v>
      </c>
      <c r="R63" s="19"/>
      <c r="S63" s="67"/>
      <c r="T63" s="67"/>
      <c r="U63" s="67"/>
      <c r="V63" s="67"/>
      <c r="W63" s="159">
        <f>SUM(X63:Y63)</f>
        <v>0</v>
      </c>
      <c r="X63" s="159">
        <v>0</v>
      </c>
      <c r="Y63" s="160">
        <v>0</v>
      </c>
      <c r="Z63" s="19"/>
      <c r="AA63" s="67"/>
      <c r="AB63" s="67"/>
      <c r="AC63" s="67"/>
      <c r="AD63" s="67"/>
      <c r="AE63" s="159">
        <f>SUM(AF63:AG63)</f>
        <v>0</v>
      </c>
      <c r="AF63" s="159">
        <v>0</v>
      </c>
      <c r="AG63" s="160">
        <v>0</v>
      </c>
      <c r="AH63" s="19"/>
      <c r="AI63" s="66"/>
      <c r="AJ63" s="66"/>
      <c r="AK63" s="66"/>
      <c r="AL63" s="66"/>
      <c r="AM63" s="159">
        <f>SUM(AN63:AO63)</f>
        <v>0</v>
      </c>
      <c r="AN63" s="159">
        <v>0</v>
      </c>
      <c r="AO63" s="160">
        <v>0</v>
      </c>
      <c r="AP63" s="19"/>
      <c r="AQ63" s="66"/>
      <c r="AR63" s="66"/>
      <c r="AS63" s="66"/>
      <c r="AT63" s="66"/>
      <c r="AU63" s="159">
        <f>SUM(AV63:AW63)</f>
        <v>0</v>
      </c>
      <c r="AV63" s="159">
        <v>0</v>
      </c>
      <c r="AW63" s="160">
        <v>0</v>
      </c>
      <c r="AX63" s="19"/>
      <c r="AY63" s="157">
        <f>B63</f>
        <v>0</v>
      </c>
      <c r="BA63" s="157">
        <f t="shared" si="96"/>
        <v>0</v>
      </c>
      <c r="BB63" s="158">
        <f t="shared" si="97"/>
        <v>0</v>
      </c>
      <c r="BC63" s="158">
        <f t="shared" si="97"/>
        <v>0</v>
      </c>
    </row>
    <row r="64" spans="1:55" s="1" customFormat="1" outlineLevel="1" x14ac:dyDescent="0.25">
      <c r="A64" s="45" t="s">
        <v>79</v>
      </c>
      <c r="J64" s="19"/>
      <c r="K64" s="67"/>
      <c r="L64" s="67"/>
      <c r="M64" s="67"/>
      <c r="N64" s="67"/>
      <c r="O64" s="44">
        <v>0</v>
      </c>
      <c r="P64" s="67"/>
      <c r="Q64" s="68"/>
      <c r="R64" s="19"/>
      <c r="S64" s="67"/>
      <c r="T64" s="67"/>
      <c r="U64" s="67"/>
      <c r="V64" s="67"/>
      <c r="W64" s="44">
        <v>0</v>
      </c>
      <c r="X64" s="69"/>
      <c r="Y64" s="68"/>
      <c r="Z64" s="19"/>
      <c r="AA64" s="67"/>
      <c r="AB64" s="67"/>
      <c r="AC64" s="67"/>
      <c r="AD64" s="67"/>
      <c r="AE64" s="44">
        <v>0</v>
      </c>
      <c r="AF64" s="67"/>
      <c r="AG64" s="68"/>
      <c r="AH64" s="19"/>
      <c r="AI64" s="66"/>
      <c r="AJ64" s="66"/>
      <c r="AK64" s="66"/>
      <c r="AL64" s="66"/>
      <c r="AM64" s="44">
        <v>0</v>
      </c>
      <c r="AN64" s="67"/>
      <c r="AO64" s="68"/>
      <c r="AP64" s="19"/>
      <c r="AQ64" s="66"/>
      <c r="AR64" s="66"/>
      <c r="AS64" s="66"/>
      <c r="AT64" s="66"/>
      <c r="AU64" s="44">
        <v>0</v>
      </c>
      <c r="AV64" s="67"/>
      <c r="AW64" s="68"/>
      <c r="AX64" s="19"/>
      <c r="BA64" s="51">
        <f t="shared" si="96"/>
        <v>0</v>
      </c>
    </row>
    <row r="65" spans="1:53" s="1" customFormat="1" outlineLevel="1" x14ac:dyDescent="0.25">
      <c r="A65" s="45" t="s">
        <v>80</v>
      </c>
      <c r="J65" s="19"/>
      <c r="K65" s="67"/>
      <c r="L65" s="67"/>
      <c r="M65" s="67"/>
      <c r="N65" s="67"/>
      <c r="O65" s="44">
        <v>0</v>
      </c>
      <c r="P65" s="67"/>
      <c r="Q65" s="68"/>
      <c r="R65" s="19"/>
      <c r="S65" s="67"/>
      <c r="T65" s="67"/>
      <c r="U65" s="67"/>
      <c r="V65" s="67"/>
      <c r="W65" s="44">
        <v>0</v>
      </c>
      <c r="X65" s="69"/>
      <c r="Y65" s="68"/>
      <c r="Z65" s="19"/>
      <c r="AA65" s="67"/>
      <c r="AB65" s="67"/>
      <c r="AC65" s="67"/>
      <c r="AD65" s="67"/>
      <c r="AE65" s="44">
        <v>0</v>
      </c>
      <c r="AF65" s="67"/>
      <c r="AG65" s="68"/>
      <c r="AH65" s="19"/>
      <c r="AI65" s="66"/>
      <c r="AJ65" s="66"/>
      <c r="AK65" s="66"/>
      <c r="AL65" s="66"/>
      <c r="AM65" s="44">
        <v>0</v>
      </c>
      <c r="AN65" s="67"/>
      <c r="AO65" s="68"/>
      <c r="AP65" s="19"/>
      <c r="AQ65" s="66"/>
      <c r="AR65" s="66"/>
      <c r="AS65" s="66"/>
      <c r="AT65" s="66"/>
      <c r="AU65" s="44">
        <v>0</v>
      </c>
      <c r="AV65" s="67"/>
      <c r="AW65" s="68"/>
      <c r="AX65" s="19"/>
      <c r="BA65" s="51">
        <f t="shared" si="96"/>
        <v>0</v>
      </c>
    </row>
    <row r="66" spans="1:53" s="1" customFormat="1" outlineLevel="1" x14ac:dyDescent="0.25">
      <c r="A66" s="45" t="s">
        <v>81</v>
      </c>
      <c r="C66" s="20">
        <v>12000</v>
      </c>
      <c r="D66" s="1" t="s">
        <v>82</v>
      </c>
      <c r="J66" s="19"/>
      <c r="K66" s="67"/>
      <c r="L66" s="67"/>
      <c r="M66" s="67"/>
      <c r="N66" s="67"/>
      <c r="O66" s="44">
        <f>ROUND($C66*((C20*E20/12)+(C21*E21/12)),0)</f>
        <v>0</v>
      </c>
      <c r="P66" s="67"/>
      <c r="Q66" s="68"/>
      <c r="R66" s="19"/>
      <c r="S66" s="67"/>
      <c r="T66" s="67"/>
      <c r="U66" s="67"/>
      <c r="V66" s="67"/>
      <c r="W66" s="44">
        <f>ROUND($C66*((C20*F20/12)+(C21*F21/12)),0)</f>
        <v>0</v>
      </c>
      <c r="X66" s="69"/>
      <c r="Y66" s="68"/>
      <c r="Z66" s="19"/>
      <c r="AA66" s="67"/>
      <c r="AB66" s="67"/>
      <c r="AC66" s="67"/>
      <c r="AD66" s="67"/>
      <c r="AE66" s="44">
        <f>ROUND($C66*((C20*G20/12)+(C21*G21/12)),0)</f>
        <v>0</v>
      </c>
      <c r="AF66" s="67"/>
      <c r="AG66" s="68"/>
      <c r="AH66" s="19"/>
      <c r="AI66" s="66"/>
      <c r="AJ66" s="66"/>
      <c r="AK66" s="66"/>
      <c r="AL66" s="66"/>
      <c r="AM66" s="44">
        <f>ROUND($C66*((C20*H20/12)+(C21*H21/12)),0)</f>
        <v>0</v>
      </c>
      <c r="AN66" s="67"/>
      <c r="AO66" s="68"/>
      <c r="AP66" s="19"/>
      <c r="AQ66" s="66"/>
      <c r="AR66" s="66"/>
      <c r="AS66" s="66"/>
      <c r="AT66" s="66"/>
      <c r="AU66" s="44">
        <f>ROUND($C66*((C20*I20/12)+(C21*I21/12)),0)</f>
        <v>0</v>
      </c>
      <c r="AV66" s="67"/>
      <c r="AW66" s="68"/>
      <c r="AX66" s="19"/>
      <c r="BA66" s="51">
        <f t="shared" si="96"/>
        <v>0</v>
      </c>
    </row>
    <row r="67" spans="1:53" s="1" customFormat="1" outlineLevel="1" x14ac:dyDescent="0.25">
      <c r="A67" s="45" t="s">
        <v>83</v>
      </c>
      <c r="C67" s="75"/>
      <c r="J67" s="19"/>
      <c r="K67" s="67"/>
      <c r="L67" s="67"/>
      <c r="M67" s="67"/>
      <c r="N67" s="67"/>
      <c r="O67" s="44">
        <v>0</v>
      </c>
      <c r="P67" s="67"/>
      <c r="Q67" s="68"/>
      <c r="R67" s="19"/>
      <c r="S67" s="67"/>
      <c r="T67" s="67"/>
      <c r="U67" s="67"/>
      <c r="V67" s="67"/>
      <c r="W67" s="44">
        <v>0</v>
      </c>
      <c r="X67" s="69"/>
      <c r="Y67" s="68"/>
      <c r="Z67" s="19"/>
      <c r="AA67" s="67"/>
      <c r="AB67" s="67"/>
      <c r="AC67" s="67"/>
      <c r="AD67" s="67"/>
      <c r="AE67" s="44">
        <v>0</v>
      </c>
      <c r="AF67" s="67"/>
      <c r="AG67" s="68"/>
      <c r="AH67" s="19"/>
      <c r="AI67" s="66"/>
      <c r="AJ67" s="66"/>
      <c r="AK67" s="66"/>
      <c r="AL67" s="66"/>
      <c r="AM67" s="44">
        <v>0</v>
      </c>
      <c r="AN67" s="67"/>
      <c r="AO67" s="68"/>
      <c r="AP67" s="19"/>
      <c r="AQ67" s="66"/>
      <c r="AR67" s="66"/>
      <c r="AS67" s="66"/>
      <c r="AT67" s="66"/>
      <c r="AU67" s="44">
        <v>0</v>
      </c>
      <c r="AV67" s="67"/>
      <c r="AW67" s="68"/>
      <c r="AX67" s="19"/>
      <c r="BA67" s="51">
        <f t="shared" si="96"/>
        <v>0</v>
      </c>
    </row>
    <row r="68" spans="1:53" s="1" customFormat="1" outlineLevel="1" x14ac:dyDescent="0.25">
      <c r="A68" s="45" t="s">
        <v>84</v>
      </c>
      <c r="C68" s="75"/>
      <c r="J68" s="19"/>
      <c r="K68" s="67"/>
      <c r="L68" s="67"/>
      <c r="M68" s="67"/>
      <c r="N68" s="67"/>
      <c r="O68" s="44">
        <v>0</v>
      </c>
      <c r="P68" s="67"/>
      <c r="Q68" s="68"/>
      <c r="R68" s="19"/>
      <c r="S68" s="67"/>
      <c r="T68" s="67"/>
      <c r="U68" s="67"/>
      <c r="V68" s="67"/>
      <c r="W68" s="44">
        <v>0</v>
      </c>
      <c r="X68" s="69"/>
      <c r="Y68" s="68"/>
      <c r="Z68" s="19"/>
      <c r="AA68" s="67"/>
      <c r="AB68" s="67"/>
      <c r="AC68" s="67"/>
      <c r="AD68" s="67"/>
      <c r="AE68" s="44">
        <v>0</v>
      </c>
      <c r="AF68" s="67"/>
      <c r="AG68" s="68"/>
      <c r="AH68" s="19"/>
      <c r="AI68" s="66"/>
      <c r="AJ68" s="66"/>
      <c r="AK68" s="66"/>
      <c r="AL68" s="66"/>
      <c r="AM68" s="44">
        <v>0</v>
      </c>
      <c r="AN68" s="67"/>
      <c r="AO68" s="68"/>
      <c r="AP68" s="19"/>
      <c r="AQ68" s="66"/>
      <c r="AR68" s="66"/>
      <c r="AS68" s="66"/>
      <c r="AT68" s="66"/>
      <c r="AU68" s="44">
        <v>0</v>
      </c>
      <c r="AV68" s="67"/>
      <c r="AW68" s="68"/>
      <c r="AX68" s="19"/>
      <c r="BA68" s="51">
        <f t="shared" si="96"/>
        <v>0</v>
      </c>
    </row>
    <row r="69" spans="1:53" s="1" customFormat="1" x14ac:dyDescent="0.25">
      <c r="A69" s="1" t="s">
        <v>85</v>
      </c>
      <c r="J69" s="19"/>
      <c r="K69" s="63"/>
      <c r="L69" s="63"/>
      <c r="M69" s="63"/>
      <c r="N69" s="63"/>
      <c r="O69" s="70">
        <f>SUM(O56:O68)</f>
        <v>0</v>
      </c>
      <c r="P69" s="63"/>
      <c r="Q69" s="64"/>
      <c r="R69" s="19"/>
      <c r="S69" s="63"/>
      <c r="T69" s="63"/>
      <c r="U69" s="63"/>
      <c r="V69" s="63"/>
      <c r="W69" s="70">
        <f>SUM(W56:W68)</f>
        <v>0</v>
      </c>
      <c r="X69" s="65"/>
      <c r="Y69" s="64"/>
      <c r="Z69" s="19"/>
      <c r="AA69" s="63"/>
      <c r="AB69" s="63"/>
      <c r="AC69" s="63"/>
      <c r="AD69" s="63"/>
      <c r="AE69" s="70">
        <f>SUM(AE56:AE68)</f>
        <v>0</v>
      </c>
      <c r="AF69" s="63"/>
      <c r="AG69" s="64"/>
      <c r="AH69" s="19"/>
      <c r="AI69" s="66"/>
      <c r="AJ69" s="66"/>
      <c r="AK69" s="66"/>
      <c r="AL69" s="66"/>
      <c r="AM69" s="70">
        <f>SUM(AM56:AM68)</f>
        <v>0</v>
      </c>
      <c r="AN69" s="63"/>
      <c r="AO69" s="64"/>
      <c r="AP69" s="19"/>
      <c r="AQ69" s="66"/>
      <c r="AR69" s="66"/>
      <c r="AS69" s="66"/>
      <c r="AT69" s="66"/>
      <c r="AU69" s="70">
        <f>SUM(AU56:AU68)</f>
        <v>0</v>
      </c>
      <c r="AV69" s="63"/>
      <c r="AW69" s="64"/>
      <c r="AX69" s="19"/>
      <c r="BA69" s="70">
        <f>SUM(BA56:BA68)</f>
        <v>0</v>
      </c>
    </row>
    <row r="70" spans="1:53" s="1" customFormat="1" x14ac:dyDescent="0.25">
      <c r="J70" s="19"/>
      <c r="K70" s="63"/>
      <c r="L70" s="63"/>
      <c r="M70" s="63"/>
      <c r="N70" s="63"/>
      <c r="O70" s="31"/>
      <c r="P70" s="63"/>
      <c r="Q70" s="64"/>
      <c r="R70" s="19"/>
      <c r="S70" s="63"/>
      <c r="T70" s="63"/>
      <c r="U70" s="63"/>
      <c r="V70" s="63"/>
      <c r="W70" s="31"/>
      <c r="X70" s="65"/>
      <c r="Y70" s="64"/>
      <c r="Z70" s="19"/>
      <c r="AA70" s="63"/>
      <c r="AB70" s="63"/>
      <c r="AC70" s="63"/>
      <c r="AD70" s="63"/>
      <c r="AE70" s="31"/>
      <c r="AF70" s="63"/>
      <c r="AG70" s="64"/>
      <c r="AH70" s="19"/>
      <c r="AI70" s="66"/>
      <c r="AJ70" s="66"/>
      <c r="AK70" s="66"/>
      <c r="AL70" s="66"/>
      <c r="AM70" s="31"/>
      <c r="AN70" s="63"/>
      <c r="AO70" s="64"/>
      <c r="AP70" s="19"/>
      <c r="AQ70" s="66"/>
      <c r="AR70" s="66"/>
      <c r="AS70" s="66"/>
      <c r="AT70" s="66"/>
      <c r="AU70" s="31"/>
      <c r="AV70" s="63"/>
      <c r="AW70" s="64"/>
      <c r="AX70" s="19"/>
      <c r="BA70" s="51"/>
    </row>
    <row r="71" spans="1:53" s="1" customFormat="1" ht="16.2" thickBot="1" x14ac:dyDescent="0.35">
      <c r="A71" s="17" t="s">
        <v>86</v>
      </c>
      <c r="J71" s="19"/>
      <c r="K71" s="63"/>
      <c r="L71" s="63"/>
      <c r="M71" s="63"/>
      <c r="N71" s="63"/>
      <c r="O71" s="113">
        <f>O33+O41+O46+O69+O53</f>
        <v>0</v>
      </c>
      <c r="P71" s="63"/>
      <c r="Q71" s="64"/>
      <c r="R71" s="19"/>
      <c r="S71" s="63"/>
      <c r="T71" s="63"/>
      <c r="U71" s="63"/>
      <c r="V71" s="63"/>
      <c r="W71" s="113">
        <f>W33+W41+W46+W69+W53</f>
        <v>0</v>
      </c>
      <c r="X71" s="65"/>
      <c r="Y71" s="64"/>
      <c r="Z71" s="19"/>
      <c r="AA71" s="63"/>
      <c r="AB71" s="63"/>
      <c r="AC71" s="63"/>
      <c r="AD71" s="63"/>
      <c r="AE71" s="113">
        <f>AE33+AE41+AE46+AE69+AE53</f>
        <v>0</v>
      </c>
      <c r="AF71" s="63"/>
      <c r="AG71" s="64"/>
      <c r="AH71" s="19"/>
      <c r="AI71" s="66"/>
      <c r="AJ71" s="66"/>
      <c r="AK71" s="66"/>
      <c r="AL71" s="66"/>
      <c r="AM71" s="113">
        <f>AM33+AM41+AM46+AM69+AM53</f>
        <v>0</v>
      </c>
      <c r="AN71" s="63"/>
      <c r="AO71" s="64"/>
      <c r="AP71" s="19"/>
      <c r="AQ71" s="66"/>
      <c r="AR71" s="66"/>
      <c r="AS71" s="66"/>
      <c r="AT71" s="66"/>
      <c r="AU71" s="113">
        <f>AU33+AU41+AU46+AU69+AU53</f>
        <v>0</v>
      </c>
      <c r="AV71" s="63"/>
      <c r="AW71" s="64"/>
      <c r="AX71" s="19"/>
      <c r="BA71" s="113">
        <f>BA33+BA41+BA46+BA69+BA53</f>
        <v>0</v>
      </c>
    </row>
    <row r="72" spans="1:53" s="1" customFormat="1" x14ac:dyDescent="0.25">
      <c r="J72" s="19"/>
      <c r="K72" s="63"/>
      <c r="L72" s="63"/>
      <c r="M72" s="63"/>
      <c r="N72" s="63"/>
      <c r="O72" s="31"/>
      <c r="P72" s="63"/>
      <c r="Q72" s="64"/>
      <c r="R72" s="19"/>
      <c r="S72" s="63"/>
      <c r="T72" s="63"/>
      <c r="U72" s="63"/>
      <c r="V72" s="63"/>
      <c r="W72" s="31"/>
      <c r="X72" s="65"/>
      <c r="Y72" s="64"/>
      <c r="Z72" s="19"/>
      <c r="AA72" s="63"/>
      <c r="AB72" s="63"/>
      <c r="AC72" s="63"/>
      <c r="AD72" s="63"/>
      <c r="AE72" s="31"/>
      <c r="AF72" s="63"/>
      <c r="AG72" s="64"/>
      <c r="AH72" s="19"/>
      <c r="AI72" s="66"/>
      <c r="AJ72" s="66"/>
      <c r="AK72" s="66"/>
      <c r="AL72" s="66"/>
      <c r="AM72" s="31"/>
      <c r="AN72" s="63"/>
      <c r="AO72" s="64"/>
      <c r="AP72" s="19"/>
      <c r="AQ72" s="66"/>
      <c r="AR72" s="66"/>
      <c r="AS72" s="66"/>
      <c r="AT72" s="66"/>
      <c r="AU72" s="31"/>
      <c r="AV72" s="63"/>
      <c r="AW72" s="64"/>
      <c r="AX72" s="19"/>
      <c r="BA72" s="51"/>
    </row>
    <row r="73" spans="1:53" s="1" customFormat="1" ht="15.6" hidden="1" outlineLevel="1" x14ac:dyDescent="0.3">
      <c r="A73" s="77" t="s">
        <v>87</v>
      </c>
      <c r="J73" s="19"/>
      <c r="K73" s="63"/>
      <c r="L73" s="63"/>
      <c r="M73" s="63"/>
      <c r="N73" s="63"/>
      <c r="O73" s="31">
        <f>O71-O41-O53-O60-O61-O62-O63-O66</f>
        <v>0</v>
      </c>
      <c r="P73" s="63"/>
      <c r="Q73" s="64"/>
      <c r="R73" s="19"/>
      <c r="S73" s="63"/>
      <c r="T73" s="63"/>
      <c r="U73" s="63"/>
      <c r="V73" s="63"/>
      <c r="W73" s="31">
        <f>W71-W41-W53-W60-W61-W62-W63-W66</f>
        <v>0</v>
      </c>
      <c r="X73" s="65"/>
      <c r="Y73" s="64"/>
      <c r="Z73" s="19"/>
      <c r="AA73" s="63"/>
      <c r="AB73" s="63"/>
      <c r="AC73" s="63"/>
      <c r="AD73" s="63"/>
      <c r="AE73" s="31">
        <f>AE71-AE41-AE53-AE60-AE61-AE62-AE63-AE66</f>
        <v>0</v>
      </c>
      <c r="AF73" s="63"/>
      <c r="AG73" s="64"/>
      <c r="AH73" s="19"/>
      <c r="AI73" s="66"/>
      <c r="AJ73" s="66"/>
      <c r="AK73" s="66"/>
      <c r="AL73" s="66"/>
      <c r="AM73" s="31">
        <f>AM71-AM41-AM53-AM60-AM61-AM62-AM63-AM66</f>
        <v>0</v>
      </c>
      <c r="AN73" s="63"/>
      <c r="AO73" s="64"/>
      <c r="AP73" s="19"/>
      <c r="AQ73" s="66"/>
      <c r="AR73" s="66"/>
      <c r="AS73" s="66"/>
      <c r="AT73" s="66"/>
      <c r="AU73" s="31">
        <f>AU71-AU41-AU53-AU60-AU61-AU62-AU63-AU66</f>
        <v>0</v>
      </c>
      <c r="AV73" s="63"/>
      <c r="AW73" s="64"/>
      <c r="AX73" s="19"/>
      <c r="BA73" s="51">
        <f t="shared" ref="BA73:BA78" si="98">SUM(O73,W73,AE73,AM73,AU73)</f>
        <v>0</v>
      </c>
    </row>
    <row r="74" spans="1:53" s="1" customFormat="1" ht="15.6" hidden="1" outlineLevel="1" x14ac:dyDescent="0.3">
      <c r="A74" s="77"/>
      <c r="B74" s="1">
        <f>B60</f>
        <v>0</v>
      </c>
      <c r="C74" s="1" t="s">
        <v>88</v>
      </c>
      <c r="J74" s="19"/>
      <c r="K74" s="63"/>
      <c r="L74" s="63"/>
      <c r="M74" s="63"/>
      <c r="N74" s="63"/>
      <c r="O74" s="111">
        <f>IF(O60&gt;25000,25000,O60)</f>
        <v>0</v>
      </c>
      <c r="P74" s="63"/>
      <c r="Q74" s="64"/>
      <c r="R74" s="19"/>
      <c r="S74" s="63"/>
      <c r="T74" s="63"/>
      <c r="U74" s="63"/>
      <c r="V74" s="63"/>
      <c r="W74" s="111">
        <f>_xlfn.IFS(W60=0,0,O60&gt;25000,0,W60+O60&lt;25001,W60,W60+O60&gt;25000,25000-O60)</f>
        <v>0</v>
      </c>
      <c r="X74" s="65"/>
      <c r="Y74" s="64"/>
      <c r="Z74" s="19"/>
      <c r="AA74" s="63"/>
      <c r="AB74" s="63"/>
      <c r="AC74" s="63"/>
      <c r="AD74" s="63"/>
      <c r="AE74" s="111">
        <f>_xlfn.IFS(AE60=0,0,O60+W60&gt;25000,0,AE60+W60+O60&lt;25001,AE60,AE60+W60+O60&gt;25000,25000-O60-W60)</f>
        <v>0</v>
      </c>
      <c r="AF74" s="63"/>
      <c r="AG74" s="64"/>
      <c r="AH74" s="19"/>
      <c r="AI74" s="66"/>
      <c r="AJ74" s="66"/>
      <c r="AK74" s="66"/>
      <c r="AL74" s="66"/>
      <c r="AM74" s="111">
        <f>_xlfn.IFS(AM60=0,0,O60+W60+AE60&gt;25000,0,AM60+AE60+W60+O60&lt;25001,AM60,AM60+AE60+W60+O60&gt;25000,25000-O60-W60-AE60)</f>
        <v>0</v>
      </c>
      <c r="AN74" s="63"/>
      <c r="AO74" s="64"/>
      <c r="AP74" s="19"/>
      <c r="AQ74" s="66"/>
      <c r="AR74" s="66"/>
      <c r="AS74" s="66"/>
      <c r="AT74" s="66"/>
      <c r="AU74" s="111">
        <f>_xlfn.IFS(AU60=0,0,O60+W60+AE60+AM60&gt;25000,0,AU60+AM60+AE60+W60+O60&lt;25001,AU60,AU60+AM60+AE60+W60+O60&gt;25000,25000-O60-W60-AE60-AM60)</f>
        <v>0</v>
      </c>
      <c r="AV74" s="63"/>
      <c r="AW74" s="64"/>
      <c r="AX74" s="19"/>
      <c r="BA74" s="112">
        <f>SUM(O74,W74,AE74,AM74,AU74)</f>
        <v>0</v>
      </c>
    </row>
    <row r="75" spans="1:53" s="1" customFormat="1" ht="15.6" hidden="1" outlineLevel="1" x14ac:dyDescent="0.3">
      <c r="A75" s="77"/>
      <c r="B75" s="1">
        <f>B61</f>
        <v>0</v>
      </c>
      <c r="C75" s="1" t="s">
        <v>88</v>
      </c>
      <c r="J75" s="19"/>
      <c r="K75" s="63"/>
      <c r="L75" s="63"/>
      <c r="M75" s="63"/>
      <c r="N75" s="63"/>
      <c r="O75" s="111">
        <f>IF(O61&gt;25000,25000,O61)</f>
        <v>0</v>
      </c>
      <c r="P75" s="63"/>
      <c r="Q75" s="64"/>
      <c r="R75" s="19"/>
      <c r="S75" s="63"/>
      <c r="T75" s="63"/>
      <c r="U75" s="63"/>
      <c r="V75" s="63"/>
      <c r="W75" s="111">
        <f>_xlfn.IFS(W61=0,0,O61&gt;25000,0,W61+O61&lt;25001,W61,W61+O61&gt;25000,25000-O61)</f>
        <v>0</v>
      </c>
      <c r="X75" s="65"/>
      <c r="Y75" s="64"/>
      <c r="Z75" s="19"/>
      <c r="AA75" s="63"/>
      <c r="AB75" s="63"/>
      <c r="AC75" s="63"/>
      <c r="AD75" s="63"/>
      <c r="AE75" s="111">
        <f>_xlfn.IFS(AE61=0,0,O61+W61&gt;25000,0,AE61+W61+O61&lt;25001,AE61,AE61+W61+O61&gt;25000,25000-O61-W61)</f>
        <v>0</v>
      </c>
      <c r="AF75" s="63"/>
      <c r="AG75" s="64"/>
      <c r="AH75" s="19"/>
      <c r="AI75" s="66"/>
      <c r="AJ75" s="66"/>
      <c r="AK75" s="66"/>
      <c r="AL75" s="66"/>
      <c r="AM75" s="111">
        <f>_xlfn.IFS(AM61=0,0,O61+W61+AE61&gt;25000,0,AM61+AE61+W61+O61&lt;25001,AM61,AM61+AE61+W61+O61&gt;25000,25000-O61-W61-AE61)</f>
        <v>0</v>
      </c>
      <c r="AN75" s="63"/>
      <c r="AO75" s="64"/>
      <c r="AP75" s="19"/>
      <c r="AQ75" s="66"/>
      <c r="AR75" s="66"/>
      <c r="AS75" s="66"/>
      <c r="AT75" s="66"/>
      <c r="AU75" s="111">
        <f>_xlfn.IFS(AU61=0,0,O61+W61+AE61+AM61&gt;25000,0,AU61+AM61+AE61+W61+O61&lt;25001,AU61,AU61+AM61+AE61+W61+O61&gt;25000,25000-O61-W61-AE61-AM61)</f>
        <v>0</v>
      </c>
      <c r="AV75" s="63"/>
      <c r="AW75" s="64"/>
      <c r="AX75" s="19"/>
      <c r="BA75" s="112">
        <f t="shared" si="98"/>
        <v>0</v>
      </c>
    </row>
    <row r="76" spans="1:53" s="1" customFormat="1" ht="15.6" hidden="1" outlineLevel="1" x14ac:dyDescent="0.3">
      <c r="A76" s="77"/>
      <c r="B76" s="1">
        <f>B62</f>
        <v>0</v>
      </c>
      <c r="C76" s="1" t="s">
        <v>88</v>
      </c>
      <c r="J76" s="19"/>
      <c r="K76" s="63"/>
      <c r="L76" s="63"/>
      <c r="M76" s="63"/>
      <c r="N76" s="63"/>
      <c r="O76" s="111">
        <f>IF(O62&gt;25000,25000,O62)</f>
        <v>0</v>
      </c>
      <c r="P76" s="63"/>
      <c r="Q76" s="64"/>
      <c r="R76" s="19"/>
      <c r="S76" s="63"/>
      <c r="T76" s="63"/>
      <c r="U76" s="63"/>
      <c r="V76" s="63"/>
      <c r="W76" s="111">
        <f>_xlfn.IFS(W62=0,0,O62&gt;25000,0,W62+O62&lt;25001,W62,W62+O62&gt;25000,25000-O62)</f>
        <v>0</v>
      </c>
      <c r="X76" s="65"/>
      <c r="Y76" s="64"/>
      <c r="Z76" s="19"/>
      <c r="AA76" s="63"/>
      <c r="AB76" s="63"/>
      <c r="AC76" s="63"/>
      <c r="AD76" s="63"/>
      <c r="AE76" s="111">
        <f>_xlfn.IFS(AE62=0,0,O62+W62&gt;25000,0,AE62+W62+O62&lt;25001,AE62,AE62+W62+O62&gt;25000,25000-O62-W62)</f>
        <v>0</v>
      </c>
      <c r="AF76" s="63"/>
      <c r="AG76" s="64"/>
      <c r="AH76" s="19"/>
      <c r="AI76" s="66"/>
      <c r="AJ76" s="66"/>
      <c r="AK76" s="66"/>
      <c r="AL76" s="66"/>
      <c r="AM76" s="111">
        <f>_xlfn.IFS(AM62=0,0,O62+W62+AE62&gt;25000,0,AM62+AE62+W62+O62&lt;25001,AM62,AM62+AE62+W62+O62&gt;25000,25000-O62-W62-AE62)</f>
        <v>0</v>
      </c>
      <c r="AN76" s="63"/>
      <c r="AO76" s="64"/>
      <c r="AP76" s="19"/>
      <c r="AQ76" s="66"/>
      <c r="AR76" s="66"/>
      <c r="AS76" s="66"/>
      <c r="AT76" s="66"/>
      <c r="AU76" s="111">
        <f>_xlfn.IFS(AU62=0,0,O62+W62+AE62+AM62&gt;25000,0,AU62+AM62+AE62+W62+O62&lt;25001,AU62,AU62+AM62+AE62+W62+O62&gt;25000,25000-O62-W62-AE62-AM62)</f>
        <v>0</v>
      </c>
      <c r="AV76" s="63"/>
      <c r="AW76" s="64"/>
      <c r="AX76" s="19"/>
      <c r="BA76" s="112">
        <f t="shared" si="98"/>
        <v>0</v>
      </c>
    </row>
    <row r="77" spans="1:53" s="1" customFormat="1" ht="15.6" hidden="1" outlineLevel="1" x14ac:dyDescent="0.3">
      <c r="A77" s="77"/>
      <c r="B77" s="1">
        <f>B63</f>
        <v>0</v>
      </c>
      <c r="C77" s="1" t="s">
        <v>88</v>
      </c>
      <c r="J77" s="19"/>
      <c r="K77" s="63"/>
      <c r="L77" s="63"/>
      <c r="M77" s="63"/>
      <c r="N77" s="63"/>
      <c r="O77" s="111">
        <f>IF(O63&gt;25000,25000,O63)</f>
        <v>0</v>
      </c>
      <c r="P77" s="63"/>
      <c r="Q77" s="64"/>
      <c r="R77" s="19"/>
      <c r="S77" s="63"/>
      <c r="T77" s="63"/>
      <c r="U77" s="63"/>
      <c r="V77" s="63"/>
      <c r="W77" s="111">
        <f>_xlfn.IFS(W63=0,0,O63&gt;25000,0,W63+O63&lt;25001,W63,W63+O63&gt;25000,25000-O63)</f>
        <v>0</v>
      </c>
      <c r="X77" s="65"/>
      <c r="Y77" s="64"/>
      <c r="Z77" s="19"/>
      <c r="AA77" s="63"/>
      <c r="AB77" s="63"/>
      <c r="AC77" s="63"/>
      <c r="AD77" s="63"/>
      <c r="AE77" s="111">
        <f>_xlfn.IFS(AE63=0,0,O63+W63&gt;25000,0,AE63+W63+O63&lt;25001,AE63,AE63+W63+O63&gt;25000,25000-O63-W63)</f>
        <v>0</v>
      </c>
      <c r="AF77" s="63"/>
      <c r="AG77" s="64"/>
      <c r="AH77" s="19"/>
      <c r="AI77" s="66"/>
      <c r="AJ77" s="66"/>
      <c r="AK77" s="66"/>
      <c r="AL77" s="66"/>
      <c r="AM77" s="111">
        <f>_xlfn.IFS(AM63=0,0,O63+W63+AE63&gt;25000,0,AM63+AE63+W63+O63&lt;25001,AM63,AM63+AE63+W63+O63&gt;25000,25000-O63-W63-AE63)</f>
        <v>0</v>
      </c>
      <c r="AN77" s="63"/>
      <c r="AO77" s="64"/>
      <c r="AP77" s="19"/>
      <c r="AQ77" s="66"/>
      <c r="AR77" s="66"/>
      <c r="AS77" s="66"/>
      <c r="AT77" s="66"/>
      <c r="AU77" s="111">
        <f>_xlfn.IFS(AU63=0,0,O63+W63+AE63+AM63&gt;25000,0,AU63+AM63+AE63+W63+O63&lt;25001,AU63,AU63+AM63+AE63+W63+O63&gt;25000,25000-O63-W63-AE63-AM63)</f>
        <v>0</v>
      </c>
      <c r="AV77" s="63"/>
      <c r="AW77" s="64"/>
      <c r="AX77" s="19"/>
      <c r="BA77" s="112">
        <f t="shared" si="98"/>
        <v>0</v>
      </c>
    </row>
    <row r="78" spans="1:53" s="1" customFormat="1" ht="16.8" collapsed="1" x14ac:dyDescent="0.4">
      <c r="A78" s="77" t="s">
        <v>89</v>
      </c>
      <c r="J78" s="19"/>
      <c r="K78" s="63"/>
      <c r="L78" s="63"/>
      <c r="M78" s="63"/>
      <c r="N78" s="63"/>
      <c r="O78" s="114">
        <f>SUM(O73:O77)</f>
        <v>0</v>
      </c>
      <c r="P78" s="115"/>
      <c r="Q78" s="116"/>
      <c r="R78" s="117"/>
      <c r="S78" s="115"/>
      <c r="T78" s="115"/>
      <c r="U78" s="115"/>
      <c r="V78" s="115"/>
      <c r="W78" s="114">
        <f>SUM(W73:W77)</f>
        <v>0</v>
      </c>
      <c r="X78" s="118"/>
      <c r="Y78" s="116"/>
      <c r="Z78" s="117"/>
      <c r="AA78" s="115"/>
      <c r="AB78" s="115"/>
      <c r="AC78" s="115"/>
      <c r="AD78" s="115"/>
      <c r="AE78" s="114">
        <f>SUM(AE73:AE77)</f>
        <v>0</v>
      </c>
      <c r="AF78" s="115"/>
      <c r="AG78" s="116"/>
      <c r="AH78" s="117"/>
      <c r="AI78" s="119"/>
      <c r="AJ78" s="119"/>
      <c r="AK78" s="119"/>
      <c r="AL78" s="119"/>
      <c r="AM78" s="114">
        <f>SUM(AM73:AM77)</f>
        <v>0</v>
      </c>
      <c r="AN78" s="115"/>
      <c r="AO78" s="116"/>
      <c r="AP78" s="117"/>
      <c r="AQ78" s="119"/>
      <c r="AR78" s="119"/>
      <c r="AS78" s="119"/>
      <c r="AT78" s="119"/>
      <c r="AU78" s="114">
        <f>SUM(AU73:AU77)</f>
        <v>0</v>
      </c>
      <c r="AV78" s="115"/>
      <c r="AW78" s="116"/>
      <c r="AX78" s="117"/>
      <c r="AY78" s="120"/>
      <c r="AZ78" s="120"/>
      <c r="BA78" s="121">
        <f t="shared" si="98"/>
        <v>0</v>
      </c>
    </row>
    <row r="79" spans="1:53" s="1" customFormat="1" ht="15.6" x14ac:dyDescent="0.3">
      <c r="A79" s="77"/>
      <c r="J79" s="19"/>
      <c r="K79" s="63"/>
      <c r="L79" s="63"/>
      <c r="M79" s="63"/>
      <c r="N79" s="63"/>
      <c r="O79" s="31"/>
      <c r="P79" s="63"/>
      <c r="Q79" s="64"/>
      <c r="R79" s="19"/>
      <c r="S79" s="63"/>
      <c r="T79" s="63"/>
      <c r="U79" s="63"/>
      <c r="V79" s="63"/>
      <c r="W79" s="31"/>
      <c r="X79" s="65"/>
      <c r="Y79" s="64"/>
      <c r="Z79" s="19"/>
      <c r="AA79" s="63"/>
      <c r="AB79" s="63"/>
      <c r="AC79" s="63"/>
      <c r="AD79" s="63"/>
      <c r="AE79" s="31"/>
      <c r="AF79" s="63"/>
      <c r="AG79" s="64"/>
      <c r="AH79" s="19"/>
      <c r="AI79" s="66"/>
      <c r="AJ79" s="66"/>
      <c r="AK79" s="66"/>
      <c r="AL79" s="66"/>
      <c r="AM79" s="31"/>
      <c r="AN79" s="63"/>
      <c r="AO79" s="64"/>
      <c r="AP79" s="19"/>
      <c r="AQ79" s="66"/>
      <c r="AR79" s="66"/>
      <c r="AS79" s="66"/>
      <c r="AT79" s="66"/>
      <c r="AU79" s="31"/>
      <c r="AV79" s="63"/>
      <c r="AW79" s="64"/>
      <c r="AX79" s="19"/>
      <c r="BA79" s="51"/>
    </row>
    <row r="80" spans="1:53" s="1" customFormat="1" ht="15.6" hidden="1" outlineLevel="1" x14ac:dyDescent="0.3">
      <c r="A80" s="17" t="s">
        <v>90</v>
      </c>
      <c r="B80" s="17" t="s">
        <v>91</v>
      </c>
      <c r="C80" s="78">
        <v>0.55500000000000005</v>
      </c>
      <c r="J80" s="19"/>
      <c r="K80" s="63"/>
      <c r="L80" s="63"/>
      <c r="M80" s="63"/>
      <c r="N80" s="63"/>
      <c r="O80" s="31">
        <f>ROUND(O73*$C$80,0)</f>
        <v>0</v>
      </c>
      <c r="P80" s="63"/>
      <c r="Q80" s="64"/>
      <c r="R80" s="19"/>
      <c r="S80" s="63"/>
      <c r="T80" s="63"/>
      <c r="U80" s="63"/>
      <c r="V80" s="63"/>
      <c r="W80" s="31">
        <f>W73*$C$80</f>
        <v>0</v>
      </c>
      <c r="X80" s="65"/>
      <c r="Y80" s="64"/>
      <c r="Z80" s="19"/>
      <c r="AA80" s="63"/>
      <c r="AB80" s="63"/>
      <c r="AC80" s="63"/>
      <c r="AD80" s="63"/>
      <c r="AE80" s="31">
        <f>AE73*$C$80</f>
        <v>0</v>
      </c>
      <c r="AF80" s="63"/>
      <c r="AG80" s="64"/>
      <c r="AH80" s="19"/>
      <c r="AI80" s="66"/>
      <c r="AJ80" s="66"/>
      <c r="AK80" s="66"/>
      <c r="AL80" s="66"/>
      <c r="AM80" s="31">
        <f>AM73*$C$80</f>
        <v>0</v>
      </c>
      <c r="AN80" s="63"/>
      <c r="AO80" s="64"/>
      <c r="AP80" s="19"/>
      <c r="AQ80" s="66"/>
      <c r="AR80" s="66"/>
      <c r="AS80" s="66"/>
      <c r="AT80" s="66"/>
      <c r="AU80" s="31">
        <f>AU73*$C$80</f>
        <v>0</v>
      </c>
      <c r="AV80" s="63"/>
      <c r="AW80" s="64"/>
      <c r="AX80" s="19"/>
      <c r="BA80" s="51">
        <f>SUM(O80,W80,AE80,AM80,AU80)</f>
        <v>0</v>
      </c>
    </row>
    <row r="81" spans="1:53" s="1" customFormat="1" ht="15.6" hidden="1" outlineLevel="1" x14ac:dyDescent="0.3">
      <c r="A81" s="17"/>
      <c r="B81" s="1">
        <f>B60</f>
        <v>0</v>
      </c>
      <c r="C81" s="78"/>
      <c r="J81" s="19"/>
      <c r="K81" s="63"/>
      <c r="L81" s="63"/>
      <c r="M81" s="63"/>
      <c r="N81" s="63"/>
      <c r="O81" s="110">
        <f>ROUND(O74*$C$80,0)</f>
        <v>0</v>
      </c>
      <c r="P81" s="63"/>
      <c r="Q81" s="64"/>
      <c r="R81" s="19"/>
      <c r="S81" s="63"/>
      <c r="T81" s="63"/>
      <c r="U81" s="63"/>
      <c r="V81" s="63"/>
      <c r="W81" s="110">
        <f>ROUND(W74*$C$80,0)</f>
        <v>0</v>
      </c>
      <c r="X81" s="65"/>
      <c r="Y81" s="64"/>
      <c r="Z81" s="19"/>
      <c r="AA81" s="63"/>
      <c r="AB81" s="63"/>
      <c r="AC81" s="63"/>
      <c r="AD81" s="63"/>
      <c r="AE81" s="110">
        <f>ROUND(AE74*$C$80,0)</f>
        <v>0</v>
      </c>
      <c r="AF81" s="63"/>
      <c r="AG81" s="64"/>
      <c r="AH81" s="19"/>
      <c r="AI81" s="66"/>
      <c r="AJ81" s="66"/>
      <c r="AK81" s="66"/>
      <c r="AL81" s="66"/>
      <c r="AM81" s="110">
        <f>ROUND(AM74*$C$80,0)</f>
        <v>0</v>
      </c>
      <c r="AN81" s="63"/>
      <c r="AO81" s="64"/>
      <c r="AP81" s="19"/>
      <c r="AQ81" s="66"/>
      <c r="AR81" s="66"/>
      <c r="AS81" s="66"/>
      <c r="AT81" s="66"/>
      <c r="AU81" s="110">
        <f>ROUND(AU74*$C$80,0)</f>
        <v>0</v>
      </c>
      <c r="AV81" s="63"/>
      <c r="AW81" s="64"/>
      <c r="AX81" s="19"/>
      <c r="BA81" s="162">
        <f>SUM(O81,W81,AE81,AM81,AU81)</f>
        <v>0</v>
      </c>
    </row>
    <row r="82" spans="1:53" s="1" customFormat="1" ht="15.6" hidden="1" outlineLevel="1" x14ac:dyDescent="0.3">
      <c r="A82" s="17"/>
      <c r="B82" s="1">
        <f>B61</f>
        <v>0</v>
      </c>
      <c r="C82" s="78"/>
      <c r="J82" s="19"/>
      <c r="K82" s="63"/>
      <c r="L82" s="63"/>
      <c r="M82" s="63"/>
      <c r="N82" s="63"/>
      <c r="O82" s="110">
        <f>ROUND(O75*$C$80,0)</f>
        <v>0</v>
      </c>
      <c r="P82" s="63"/>
      <c r="Q82" s="64"/>
      <c r="R82" s="19"/>
      <c r="S82" s="63"/>
      <c r="T82" s="63"/>
      <c r="U82" s="63"/>
      <c r="V82" s="63"/>
      <c r="W82" s="110">
        <f>ROUND(W75*$C$80,0)</f>
        <v>0</v>
      </c>
      <c r="X82" s="65"/>
      <c r="Y82" s="64"/>
      <c r="Z82" s="19"/>
      <c r="AA82" s="63"/>
      <c r="AB82" s="63"/>
      <c r="AC82" s="63"/>
      <c r="AD82" s="63"/>
      <c r="AE82" s="110">
        <f>ROUND(AE75*$C$80,0)</f>
        <v>0</v>
      </c>
      <c r="AF82" s="63"/>
      <c r="AG82" s="64"/>
      <c r="AH82" s="19"/>
      <c r="AI82" s="66"/>
      <c r="AJ82" s="66"/>
      <c r="AK82" s="66"/>
      <c r="AL82" s="66"/>
      <c r="AM82" s="110">
        <f>ROUND(AM75*$C$80,0)</f>
        <v>0</v>
      </c>
      <c r="AN82" s="63"/>
      <c r="AO82" s="64"/>
      <c r="AP82" s="19"/>
      <c r="AQ82" s="66"/>
      <c r="AR82" s="66"/>
      <c r="AS82" s="66"/>
      <c r="AT82" s="66"/>
      <c r="AU82" s="110">
        <f>ROUND(AU75*$C$80,0)</f>
        <v>0</v>
      </c>
      <c r="AV82" s="63"/>
      <c r="AW82" s="64"/>
      <c r="AX82" s="19"/>
      <c r="BA82" s="162">
        <f>SUM(O82,W82,AE82,AM82,AU82)</f>
        <v>0</v>
      </c>
    </row>
    <row r="83" spans="1:53" s="1" customFormat="1" ht="15.6" hidden="1" outlineLevel="1" x14ac:dyDescent="0.3">
      <c r="A83" s="17"/>
      <c r="B83" s="1">
        <f>B62</f>
        <v>0</v>
      </c>
      <c r="C83" s="78"/>
      <c r="J83" s="19"/>
      <c r="K83" s="63"/>
      <c r="L83" s="63"/>
      <c r="M83" s="63"/>
      <c r="N83" s="63"/>
      <c r="O83" s="110">
        <f>ROUND(O76*$C$80,0)</f>
        <v>0</v>
      </c>
      <c r="P83" s="63"/>
      <c r="Q83" s="64"/>
      <c r="R83" s="19"/>
      <c r="S83" s="63"/>
      <c r="T83" s="63"/>
      <c r="U83" s="63"/>
      <c r="V83" s="63"/>
      <c r="W83" s="110">
        <f>ROUND(W76*$C$80,0)</f>
        <v>0</v>
      </c>
      <c r="X83" s="65"/>
      <c r="Y83" s="64"/>
      <c r="Z83" s="19"/>
      <c r="AA83" s="63"/>
      <c r="AB83" s="63"/>
      <c r="AC83" s="63"/>
      <c r="AD83" s="63"/>
      <c r="AE83" s="110">
        <f>ROUND(AE76*$C$80,0)</f>
        <v>0</v>
      </c>
      <c r="AF83" s="63"/>
      <c r="AG83" s="64"/>
      <c r="AH83" s="19"/>
      <c r="AI83" s="66"/>
      <c r="AJ83" s="66"/>
      <c r="AK83" s="66"/>
      <c r="AL83" s="66"/>
      <c r="AM83" s="110">
        <f>ROUND(AM76*$C$80,0)</f>
        <v>0</v>
      </c>
      <c r="AN83" s="63"/>
      <c r="AO83" s="64"/>
      <c r="AP83" s="19"/>
      <c r="AQ83" s="66"/>
      <c r="AR83" s="66"/>
      <c r="AS83" s="66"/>
      <c r="AT83" s="66"/>
      <c r="AU83" s="110">
        <f>ROUND(AU76*$C$80,0)</f>
        <v>0</v>
      </c>
      <c r="AV83" s="63"/>
      <c r="AW83" s="64"/>
      <c r="AX83" s="19"/>
      <c r="BA83" s="162">
        <f>SUM(O83,W83,AE83,AM83,AU83)</f>
        <v>0</v>
      </c>
    </row>
    <row r="84" spans="1:53" s="1" customFormat="1" ht="15.6" hidden="1" outlineLevel="1" x14ac:dyDescent="0.3">
      <c r="A84" s="17"/>
      <c r="B84" s="1">
        <f>B63</f>
        <v>0</v>
      </c>
      <c r="C84" s="78"/>
      <c r="J84" s="19"/>
      <c r="K84" s="63"/>
      <c r="L84" s="63"/>
      <c r="M84" s="63"/>
      <c r="N84" s="63"/>
      <c r="O84" s="110">
        <f>ROUND(O77*$C$80,0)</f>
        <v>0</v>
      </c>
      <c r="P84" s="63"/>
      <c r="Q84" s="64"/>
      <c r="R84" s="19"/>
      <c r="S84" s="63"/>
      <c r="T84" s="63"/>
      <c r="U84" s="63"/>
      <c r="V84" s="63"/>
      <c r="W84" s="110">
        <f>ROUND(W77*$C$80,0)</f>
        <v>0</v>
      </c>
      <c r="X84" s="65"/>
      <c r="Y84" s="64"/>
      <c r="Z84" s="19"/>
      <c r="AA84" s="63"/>
      <c r="AB84" s="63"/>
      <c r="AC84" s="63"/>
      <c r="AD84" s="63"/>
      <c r="AE84" s="110">
        <f>ROUND(AE77*$C$80,0)</f>
        <v>0</v>
      </c>
      <c r="AF84" s="63"/>
      <c r="AG84" s="64"/>
      <c r="AH84" s="19"/>
      <c r="AI84" s="66"/>
      <c r="AJ84" s="66"/>
      <c r="AK84" s="66"/>
      <c r="AL84" s="66"/>
      <c r="AM84" s="110">
        <f>ROUND(AM77*$C$80,0)</f>
        <v>0</v>
      </c>
      <c r="AN84" s="63"/>
      <c r="AO84" s="64"/>
      <c r="AP84" s="19"/>
      <c r="AQ84" s="66"/>
      <c r="AR84" s="66"/>
      <c r="AS84" s="66"/>
      <c r="AT84" s="66"/>
      <c r="AU84" s="110">
        <f>ROUND(AU77*$C$80,0)</f>
        <v>0</v>
      </c>
      <c r="AV84" s="63"/>
      <c r="AW84" s="64"/>
      <c r="AX84" s="19"/>
      <c r="BA84" s="162">
        <f>SUM(O84,W84,AE84,AM84,AU84)</f>
        <v>0</v>
      </c>
    </row>
    <row r="85" spans="1:53" s="1" customFormat="1" ht="16.2" collapsed="1" thickBot="1" x14ac:dyDescent="0.35">
      <c r="A85" s="17" t="s">
        <v>92</v>
      </c>
      <c r="B85" s="17"/>
      <c r="C85" s="78"/>
      <c r="J85" s="19"/>
      <c r="K85" s="63"/>
      <c r="L85" s="63"/>
      <c r="M85" s="63"/>
      <c r="N85" s="63"/>
      <c r="O85" s="113">
        <f>SUM(O80:O84)</f>
        <v>0</v>
      </c>
      <c r="P85" s="63"/>
      <c r="Q85" s="64"/>
      <c r="R85" s="19"/>
      <c r="S85" s="63"/>
      <c r="T85" s="63"/>
      <c r="U85" s="63"/>
      <c r="V85" s="63"/>
      <c r="W85" s="113">
        <f>SUM(W80:W84)</f>
        <v>0</v>
      </c>
      <c r="X85" s="65"/>
      <c r="Y85" s="64"/>
      <c r="Z85" s="19"/>
      <c r="AA85" s="63"/>
      <c r="AB85" s="63"/>
      <c r="AC85" s="63"/>
      <c r="AD85" s="63"/>
      <c r="AE85" s="113">
        <f>SUM(AE80:AE84)</f>
        <v>0</v>
      </c>
      <c r="AF85" s="63"/>
      <c r="AG85" s="64"/>
      <c r="AH85" s="19"/>
      <c r="AI85" s="66"/>
      <c r="AJ85" s="66"/>
      <c r="AK85" s="66"/>
      <c r="AL85" s="66"/>
      <c r="AM85" s="113">
        <f>SUM(AM80:AM84)</f>
        <v>0</v>
      </c>
      <c r="AN85" s="63"/>
      <c r="AO85" s="64"/>
      <c r="AP85" s="19"/>
      <c r="AQ85" s="66"/>
      <c r="AR85" s="66"/>
      <c r="AS85" s="66"/>
      <c r="AT85" s="66"/>
      <c r="AU85" s="113">
        <f>SUM(AU80:AU84)</f>
        <v>0</v>
      </c>
      <c r="AV85" s="63"/>
      <c r="AW85" s="64"/>
      <c r="AX85" s="19"/>
      <c r="BA85" s="113">
        <f>SUM(BA80:BA84)</f>
        <v>0</v>
      </c>
    </row>
    <row r="86" spans="1:53" s="1" customFormat="1" x14ac:dyDescent="0.25">
      <c r="A86" s="76"/>
      <c r="J86" s="19"/>
      <c r="K86" s="63"/>
      <c r="L86" s="63"/>
      <c r="M86" s="63"/>
      <c r="N86" s="63"/>
      <c r="O86" s="31"/>
      <c r="P86" s="63"/>
      <c r="Q86" s="64"/>
      <c r="R86" s="19"/>
      <c r="S86" s="63"/>
      <c r="T86" s="63"/>
      <c r="U86" s="63"/>
      <c r="V86" s="63"/>
      <c r="W86" s="31"/>
      <c r="X86" s="65"/>
      <c r="Y86" s="64"/>
      <c r="Z86" s="19"/>
      <c r="AA86" s="63"/>
      <c r="AB86" s="63"/>
      <c r="AC86" s="63"/>
      <c r="AD86" s="63"/>
      <c r="AE86" s="31"/>
      <c r="AF86" s="63"/>
      <c r="AG86" s="64"/>
      <c r="AH86" s="19"/>
      <c r="AI86" s="66"/>
      <c r="AJ86" s="66"/>
      <c r="AK86" s="66"/>
      <c r="AL86" s="66"/>
      <c r="AM86" s="31"/>
      <c r="AN86" s="63"/>
      <c r="AO86" s="64"/>
      <c r="AP86" s="19"/>
      <c r="AQ86" s="66"/>
      <c r="AR86" s="66"/>
      <c r="AS86" s="66"/>
      <c r="AT86" s="66"/>
      <c r="AU86" s="31"/>
      <c r="AV86" s="63"/>
      <c r="AW86" s="64"/>
      <c r="AX86" s="19"/>
      <c r="BA86" s="51"/>
    </row>
    <row r="87" spans="1:53" s="17" customFormat="1" ht="16.2" thickBot="1" x14ac:dyDescent="0.35">
      <c r="A87" s="17" t="s">
        <v>93</v>
      </c>
      <c r="J87" s="88"/>
      <c r="K87" s="89"/>
      <c r="L87" s="89"/>
      <c r="M87" s="89"/>
      <c r="N87" s="89"/>
      <c r="O87" s="90">
        <f>O71+O85</f>
        <v>0</v>
      </c>
      <c r="P87" s="89"/>
      <c r="Q87" s="91"/>
      <c r="R87" s="88"/>
      <c r="S87" s="89"/>
      <c r="T87" s="89"/>
      <c r="U87" s="89"/>
      <c r="V87" s="89"/>
      <c r="W87" s="90">
        <f>W71+W85</f>
        <v>0</v>
      </c>
      <c r="X87" s="92"/>
      <c r="Y87" s="91"/>
      <c r="Z87" s="88"/>
      <c r="AA87" s="89"/>
      <c r="AB87" s="89"/>
      <c r="AC87" s="89"/>
      <c r="AD87" s="89"/>
      <c r="AE87" s="90">
        <f>AE71+AE85</f>
        <v>0</v>
      </c>
      <c r="AF87" s="89"/>
      <c r="AG87" s="91"/>
      <c r="AH87" s="88"/>
      <c r="AI87" s="93"/>
      <c r="AJ87" s="93"/>
      <c r="AK87" s="93"/>
      <c r="AL87" s="93"/>
      <c r="AM87" s="90">
        <f>AM71+AM85</f>
        <v>0</v>
      </c>
      <c r="AN87" s="89"/>
      <c r="AO87" s="91"/>
      <c r="AP87" s="88"/>
      <c r="AQ87" s="93"/>
      <c r="AR87" s="93"/>
      <c r="AS87" s="93"/>
      <c r="AT87" s="93"/>
      <c r="AU87" s="90">
        <f>AU71+AU85</f>
        <v>0</v>
      </c>
      <c r="AV87" s="89"/>
      <c r="AW87" s="91"/>
      <c r="AX87" s="88"/>
      <c r="BA87" s="94">
        <f>BA71+BA85</f>
        <v>0</v>
      </c>
    </row>
    <row r="88" spans="1:53" s="1" customFormat="1" ht="15.6" thickTop="1" x14ac:dyDescent="0.25">
      <c r="J88" s="19"/>
      <c r="K88" s="63"/>
      <c r="L88" s="63"/>
      <c r="M88" s="63"/>
      <c r="N88" s="63"/>
      <c r="O88" s="31"/>
      <c r="P88" s="63"/>
      <c r="Q88" s="64"/>
      <c r="R88" s="19"/>
      <c r="S88" s="63"/>
      <c r="T88" s="63"/>
      <c r="U88" s="63"/>
      <c r="V88" s="63"/>
      <c r="W88" s="31"/>
      <c r="X88" s="65"/>
      <c r="Y88" s="64"/>
      <c r="Z88" s="19"/>
      <c r="AA88" s="63"/>
      <c r="AB88" s="63"/>
      <c r="AC88" s="63"/>
      <c r="AD88" s="63"/>
      <c r="AE88" s="31"/>
      <c r="AF88" s="63"/>
      <c r="AG88" s="64"/>
      <c r="AH88" s="19"/>
      <c r="AI88" s="66"/>
      <c r="AJ88" s="66"/>
      <c r="AK88" s="66"/>
      <c r="AL88" s="66"/>
      <c r="AM88" s="31"/>
      <c r="AN88" s="63"/>
      <c r="AO88" s="64"/>
      <c r="AP88" s="19"/>
      <c r="AQ88" s="66"/>
      <c r="AR88" s="66"/>
      <c r="AS88" s="66"/>
      <c r="AT88" s="66"/>
      <c r="AU88" s="31"/>
      <c r="AV88" s="63"/>
      <c r="AW88" s="64"/>
      <c r="AX88" s="19"/>
      <c r="BA88" s="51"/>
    </row>
    <row r="89" spans="1:53" s="1" customFormat="1" x14ac:dyDescent="0.25">
      <c r="J89" s="19"/>
      <c r="K89" s="63"/>
      <c r="L89" s="63"/>
      <c r="M89" s="63"/>
      <c r="N89" s="63"/>
      <c r="O89" s="31"/>
      <c r="P89" s="63"/>
      <c r="Q89" s="64"/>
      <c r="R89" s="19"/>
      <c r="S89" s="63"/>
      <c r="T89" s="63"/>
      <c r="U89" s="63"/>
      <c r="V89" s="63"/>
      <c r="W89" s="31"/>
      <c r="X89" s="65"/>
      <c r="Y89" s="64"/>
      <c r="Z89" s="19"/>
      <c r="AA89" s="63"/>
      <c r="AB89" s="63"/>
      <c r="AC89" s="63"/>
      <c r="AD89" s="63"/>
      <c r="AE89" s="31"/>
      <c r="AF89" s="63"/>
      <c r="AG89" s="64"/>
      <c r="AH89" s="19"/>
      <c r="AI89" s="66"/>
      <c r="AJ89" s="66"/>
      <c r="AK89" s="66"/>
      <c r="AL89" s="66"/>
      <c r="AM89" s="31"/>
      <c r="AN89" s="63"/>
      <c r="AO89" s="64"/>
      <c r="AP89" s="19"/>
      <c r="AQ89" s="66"/>
      <c r="AR89" s="66"/>
      <c r="AS89" s="66"/>
      <c r="AT89" s="66"/>
      <c r="AU89" s="31"/>
      <c r="AV89" s="63"/>
      <c r="AW89" s="64"/>
      <c r="AX89" s="19"/>
      <c r="BA89" s="51"/>
    </row>
    <row r="90" spans="1:53" s="1" customFormat="1" ht="16.8" x14ac:dyDescent="0.4">
      <c r="A90" s="79" t="s">
        <v>94</v>
      </c>
      <c r="J90" s="19"/>
      <c r="K90" s="63"/>
      <c r="L90" s="63"/>
      <c r="M90" s="63"/>
      <c r="N90" s="63"/>
      <c r="O90" s="80"/>
      <c r="P90" s="81"/>
      <c r="Q90" s="82"/>
      <c r="R90" s="83"/>
      <c r="S90" s="81"/>
      <c r="T90" s="81"/>
      <c r="U90" s="81"/>
      <c r="V90" s="81"/>
      <c r="W90" s="80"/>
      <c r="X90" s="84"/>
      <c r="Y90" s="82"/>
      <c r="Z90" s="83"/>
      <c r="AA90" s="81"/>
      <c r="AB90" s="81"/>
      <c r="AC90" s="81"/>
      <c r="AD90" s="81"/>
      <c r="AE90" s="80"/>
      <c r="AF90" s="81"/>
      <c r="AG90" s="82"/>
      <c r="AH90" s="83"/>
      <c r="AI90" s="85"/>
      <c r="AJ90" s="85"/>
      <c r="AK90" s="85"/>
      <c r="AL90" s="85"/>
      <c r="AM90" s="80"/>
      <c r="AN90" s="81"/>
      <c r="AO90" s="82"/>
      <c r="AP90" s="83"/>
      <c r="AQ90" s="85"/>
      <c r="AR90" s="85"/>
      <c r="AS90" s="85"/>
      <c r="AT90" s="85"/>
      <c r="AU90" s="80"/>
      <c r="AV90" s="81"/>
      <c r="AW90" s="82"/>
      <c r="AX90" s="83"/>
      <c r="AY90" s="86"/>
      <c r="BA90" s="87"/>
    </row>
    <row r="91" spans="1:53" s="1" customFormat="1" x14ac:dyDescent="0.25">
      <c r="I91" s="29"/>
      <c r="J91" s="29"/>
      <c r="K91" s="29"/>
      <c r="L91" s="29"/>
      <c r="M91" s="29"/>
      <c r="N91" s="29"/>
      <c r="Q91" s="30"/>
      <c r="S91" s="31"/>
      <c r="T91" s="31"/>
      <c r="U91" s="31"/>
      <c r="V91" s="31"/>
      <c r="Y91" s="30"/>
      <c r="AG91" s="30"/>
      <c r="AO91" s="30"/>
      <c r="AW91" s="30"/>
      <c r="BA91" s="30"/>
    </row>
    <row r="92" spans="1:53" s="1" customFormat="1" x14ac:dyDescent="0.25">
      <c r="K92" s="29"/>
      <c r="L92" s="29"/>
      <c r="M92" s="29"/>
      <c r="N92" s="29"/>
      <c r="S92" s="31"/>
      <c r="T92" s="31"/>
      <c r="U92" s="31"/>
      <c r="V92" s="31"/>
    </row>
    <row r="93" spans="1:53" s="1" customFormat="1" x14ac:dyDescent="0.25">
      <c r="K93" s="29"/>
      <c r="L93" s="29"/>
      <c r="M93" s="29"/>
      <c r="N93" s="29"/>
      <c r="S93" s="31"/>
      <c r="T93" s="31"/>
      <c r="U93" s="31"/>
      <c r="V93" s="31"/>
    </row>
    <row r="94" spans="1:53" s="1" customFormat="1" x14ac:dyDescent="0.25">
      <c r="B94" s="2"/>
      <c r="K94" s="31"/>
      <c r="L94" s="31"/>
      <c r="M94" s="31"/>
      <c r="N94" s="31"/>
      <c r="S94" s="31"/>
      <c r="T94" s="31"/>
      <c r="U94" s="31"/>
      <c r="V94" s="31"/>
    </row>
    <row r="95" spans="1:53" s="1" customFormat="1" x14ac:dyDescent="0.25">
      <c r="K95" s="31"/>
      <c r="L95" s="31"/>
      <c r="M95" s="31"/>
      <c r="N95" s="31"/>
      <c r="S95" s="31"/>
      <c r="T95" s="31"/>
      <c r="U95" s="31"/>
      <c r="V95" s="31"/>
    </row>
    <row r="96" spans="1:53" s="1" customFormat="1" x14ac:dyDescent="0.25">
      <c r="K96" s="31"/>
      <c r="L96" s="31"/>
      <c r="M96" s="31"/>
      <c r="N96" s="31"/>
      <c r="S96" s="31"/>
      <c r="T96" s="31"/>
      <c r="U96" s="31"/>
      <c r="V96" s="31"/>
    </row>
    <row r="97" spans="3:22" s="1" customFormat="1" x14ac:dyDescent="0.25">
      <c r="C97" s="31"/>
      <c r="K97" s="31"/>
      <c r="L97" s="31"/>
      <c r="M97" s="31"/>
      <c r="N97" s="31"/>
      <c r="S97" s="31"/>
      <c r="T97" s="31"/>
      <c r="U97" s="31"/>
      <c r="V97" s="31"/>
    </row>
    <row r="98" spans="3:22" s="1" customFormat="1" x14ac:dyDescent="0.25">
      <c r="C98" s="31"/>
      <c r="K98" s="31"/>
      <c r="L98" s="31"/>
      <c r="M98" s="31"/>
      <c r="N98" s="31"/>
      <c r="S98" s="31"/>
      <c r="T98" s="31"/>
      <c r="U98" s="31"/>
      <c r="V98" s="31"/>
    </row>
    <row r="99" spans="3:22" s="1" customFormat="1" x14ac:dyDescent="0.25">
      <c r="C99" s="31"/>
      <c r="D99" s="45"/>
      <c r="K99" s="31"/>
      <c r="L99" s="31"/>
      <c r="M99" s="31"/>
      <c r="N99" s="31"/>
      <c r="S99" s="31"/>
      <c r="T99" s="31"/>
      <c r="U99" s="31"/>
      <c r="V99" s="31"/>
    </row>
    <row r="100" spans="3:22" s="1" customFormat="1" x14ac:dyDescent="0.25">
      <c r="C100" s="31"/>
      <c r="K100" s="31"/>
      <c r="L100" s="31"/>
      <c r="M100" s="31"/>
      <c r="N100" s="31"/>
      <c r="S100" s="31"/>
      <c r="T100" s="31"/>
      <c r="U100" s="31"/>
      <c r="V100" s="31"/>
    </row>
    <row r="101" spans="3:22" x14ac:dyDescent="0.25">
      <c r="C101" s="31"/>
    </row>
    <row r="102" spans="3:22" x14ac:dyDescent="0.25">
      <c r="C102" s="31"/>
    </row>
    <row r="103" spans="3:22" x14ac:dyDescent="0.25">
      <c r="C103" s="31"/>
    </row>
    <row r="104" spans="3:22" x14ac:dyDescent="0.25">
      <c r="C104" s="31"/>
    </row>
    <row r="105" spans="3:22" x14ac:dyDescent="0.25">
      <c r="C105" s="31"/>
    </row>
    <row r="106" spans="3:22" x14ac:dyDescent="0.25">
      <c r="C106" s="31"/>
    </row>
    <row r="107" spans="3:22" x14ac:dyDescent="0.25">
      <c r="C107" s="31"/>
    </row>
    <row r="108" spans="3:22" x14ac:dyDescent="0.25">
      <c r="C108" s="31"/>
    </row>
    <row r="109" spans="3:22" x14ac:dyDescent="0.25">
      <c r="C109" s="31"/>
    </row>
    <row r="110" spans="3:22" x14ac:dyDescent="0.25">
      <c r="C110" s="31"/>
    </row>
  </sheetData>
  <sheetProtection formatCells="0" formatColumns="0" formatRows="0" insertColumns="0" insertRows="0" insertHyperlinks="0" deleteColumns="0" deleteRows="0" selectLockedCells="1" sort="0" autoFilter="0" pivotTables="0"/>
  <mergeCells count="14">
    <mergeCell ref="AA3:AG3"/>
    <mergeCell ref="AI3:AO3"/>
    <mergeCell ref="AQ3:AW3"/>
    <mergeCell ref="W5:Y5"/>
    <mergeCell ref="AU5:AW5"/>
    <mergeCell ref="AE5:AG5"/>
    <mergeCell ref="AM5:AO5"/>
    <mergeCell ref="C5:D5"/>
    <mergeCell ref="O5:Q5"/>
    <mergeCell ref="E5:I5"/>
    <mergeCell ref="E15:I15"/>
    <mergeCell ref="S3:Y3"/>
    <mergeCell ref="E3:I3"/>
    <mergeCell ref="K3:Q3"/>
  </mergeCells>
  <phoneticPr fontId="2" type="noConversion"/>
  <dataValidations count="1">
    <dataValidation type="list" allowBlank="1" showInputMessage="1" showErrorMessage="1" sqref="D8:D13" xr:uid="{8115CF61-F400-420C-B127-8520D814442A}">
      <formula1>"Choose:,A/12,C/9,Salary Cap"</formula1>
    </dataValidation>
  </dataValidations>
  <hyperlinks>
    <hyperlink ref="O44:O45" location="Travel!A1" display="Travel!A1" xr:uid="{0F78EE20-AD15-4D14-B11C-4EEFC3CD056C}"/>
    <hyperlink ref="W44" location="Travel!A1" display="Travel!A1" xr:uid="{5734D6AC-E925-46B9-8BB8-9C4B310982DF}"/>
    <hyperlink ref="AE44" location="Travel!A1" display="Travel!A1" xr:uid="{45FCC2A2-F62C-4361-90B5-9C7A569066E0}"/>
    <hyperlink ref="AM44" location="Travel!A1" display="Travel!A1" xr:uid="{629A9516-494F-42B2-9204-47B8F25B37F5}"/>
    <hyperlink ref="AU44" location="Travel!A1" display="Travel!A1" xr:uid="{9E798F30-00F0-42D7-8055-DD1237FA7258}"/>
    <hyperlink ref="O45" location="Travel!A1" display="Travel!A1" xr:uid="{305063DB-A6D3-4828-A836-ADB75137B13E}"/>
    <hyperlink ref="W45" location="Travel!A1" display="Travel!A1" xr:uid="{6E543FA4-8869-4D6A-875D-1ACA5103C73B}"/>
    <hyperlink ref="AE45" location="Travel!A1" display="Travel!A1" xr:uid="{6C8B3DF3-5312-4269-ADE0-D91F5C9F2676}"/>
    <hyperlink ref="AM45" location="Travel!A1" display="Travel!A1" xr:uid="{32221DF8-CC7D-4C79-8FDF-E21FF9CC0757}"/>
    <hyperlink ref="AU45" location="Travel!A1" display="Travel!A1" xr:uid="{7AB6DD26-96B7-41F5-8945-8C9913E60A2D}"/>
    <hyperlink ref="O56" location="Supplies!A1" display="Supplies!A1" xr:uid="{714D9221-B640-4E1D-9ED0-541C51EBD9F5}"/>
    <hyperlink ref="W56" location="Supplies!A1" display="Supplies!A1" xr:uid="{FA9752BD-EB05-4165-AC05-0B2D25F2E7B7}"/>
    <hyperlink ref="AE56" location="Supplies!A1" display="Supplies!A1" xr:uid="{FAA9DD40-9DDF-4E30-8994-D3885595C70D}"/>
    <hyperlink ref="AM56" location="Supplies!A1" display="Supplies!A1" xr:uid="{F7203AEA-8807-4C29-B068-B757F7E9CD70}"/>
    <hyperlink ref="AU56" location="Supplies!A1" display="Supplies!A1" xr:uid="{584F9F23-3AB1-4830-AFF7-07AA6335FD69}"/>
  </hyperlinks>
  <printOptions horizontalCentered="1"/>
  <pageMargins left="0.25" right="0.25" top="0.5" bottom="0.5" header="0.5" footer="0.5"/>
  <pageSetup scale="38" orientation="landscape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15DE-7281-4628-AD43-A971CF2201F3}">
  <sheetPr codeName="Sheet3"/>
  <dimension ref="B1:V24"/>
  <sheetViews>
    <sheetView zoomScale="85" zoomScaleNormal="85" workbookViewId="0"/>
  </sheetViews>
  <sheetFormatPr defaultRowHeight="13.2" x14ac:dyDescent="0.25"/>
  <cols>
    <col min="1" max="1" width="3.6640625" customWidth="1"/>
    <col min="2" max="2" width="11.44140625" customWidth="1"/>
    <col min="3" max="3" width="13" customWidth="1"/>
    <col min="4" max="4" width="18.5546875" customWidth="1"/>
    <col min="5" max="5" width="10.6640625" customWidth="1"/>
    <col min="6" max="6" width="6.6640625" customWidth="1"/>
    <col min="7" max="7" width="8.88671875" customWidth="1"/>
    <col min="10" max="10" width="14" customWidth="1"/>
    <col min="11" max="11" width="14.44140625" customWidth="1"/>
    <col min="12" max="12" width="10" customWidth="1"/>
    <col min="13" max="13" width="11.5546875" customWidth="1"/>
    <col min="14" max="14" width="9.5546875" customWidth="1"/>
    <col min="15" max="15" width="11" customWidth="1"/>
    <col min="16" max="16" width="11.44140625" customWidth="1"/>
    <col min="19" max="19" width="10.44140625" customWidth="1"/>
    <col min="20" max="20" width="2.33203125" customWidth="1"/>
    <col min="21" max="22" width="13.33203125" customWidth="1"/>
  </cols>
  <sheetData>
    <row r="1" spans="2:22" ht="17.399999999999999" x14ac:dyDescent="0.3">
      <c r="D1" s="3" t="s">
        <v>95</v>
      </c>
      <c r="E1" s="4" t="s">
        <v>96</v>
      </c>
    </row>
    <row r="2" spans="2:22" x14ac:dyDescent="0.25">
      <c r="P2" s="95" t="s">
        <v>97</v>
      </c>
    </row>
    <row r="3" spans="2:22" ht="15.6" x14ac:dyDescent="0.3">
      <c r="D3" s="5"/>
      <c r="E3" s="5"/>
      <c r="U3" s="15"/>
    </row>
    <row r="4" spans="2:22" x14ac:dyDescent="0.25">
      <c r="D4" s="172"/>
      <c r="E4" s="173"/>
      <c r="O4" s="172" t="s">
        <v>98</v>
      </c>
      <c r="P4" s="173"/>
      <c r="Q4" s="173"/>
      <c r="R4" s="173"/>
      <c r="S4" s="173"/>
    </row>
    <row r="5" spans="2:22" ht="39.6" x14ac:dyDescent="0.25">
      <c r="B5" s="6" t="s">
        <v>99</v>
      </c>
      <c r="C5" s="7" t="s">
        <v>100</v>
      </c>
      <c r="D5" s="8" t="s">
        <v>101</v>
      </c>
      <c r="E5" s="140" t="s">
        <v>102</v>
      </c>
      <c r="F5" s="8" t="s">
        <v>103</v>
      </c>
      <c r="G5" s="8" t="s">
        <v>104</v>
      </c>
      <c r="H5" s="8" t="s">
        <v>105</v>
      </c>
      <c r="I5" s="8" t="s">
        <v>106</v>
      </c>
      <c r="J5" s="8" t="s">
        <v>107</v>
      </c>
      <c r="K5" s="139" t="s">
        <v>108</v>
      </c>
      <c r="L5" s="8" t="s">
        <v>109</v>
      </c>
      <c r="M5" s="8" t="s">
        <v>110</v>
      </c>
      <c r="N5" s="8" t="s">
        <v>111</v>
      </c>
      <c r="O5" s="139" t="s">
        <v>112</v>
      </c>
      <c r="P5" s="8" t="s">
        <v>113</v>
      </c>
      <c r="Q5" s="7" t="s">
        <v>114</v>
      </c>
      <c r="R5" s="8" t="s">
        <v>115</v>
      </c>
      <c r="S5" s="7" t="s">
        <v>116</v>
      </c>
      <c r="U5" s="141" t="s">
        <v>117</v>
      </c>
      <c r="V5" s="141" t="s">
        <v>118</v>
      </c>
    </row>
    <row r="6" spans="2:22" x14ac:dyDescent="0.25">
      <c r="B6" t="s">
        <v>119</v>
      </c>
      <c r="C6" t="s">
        <v>120</v>
      </c>
      <c r="D6" s="10"/>
      <c r="E6" s="10"/>
      <c r="F6" t="s">
        <v>121</v>
      </c>
      <c r="G6" s="10"/>
      <c r="H6" s="10">
        <v>0</v>
      </c>
      <c r="I6" s="9">
        <v>0</v>
      </c>
      <c r="J6" s="9"/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2">
        <f>ROUND((H6-1)*O6,0)</f>
        <v>0</v>
      </c>
      <c r="Q6" s="11">
        <v>0</v>
      </c>
      <c r="R6" s="12">
        <f>ROUND(Q6*0.75,0)</f>
        <v>0</v>
      </c>
      <c r="S6" s="12">
        <f t="shared" ref="S6:S23" si="0">IF(H6&gt;2,(R6*2)+Q6*(H6-2),(R6*2))</f>
        <v>0</v>
      </c>
      <c r="U6" s="12">
        <f>P6+S6+L6+K6+M6+N6</f>
        <v>0</v>
      </c>
      <c r="V6" s="13">
        <f t="shared" ref="V6:V23" si="1">I6*(P6+S6+L6+K6+M6+N6)</f>
        <v>0</v>
      </c>
    </row>
    <row r="7" spans="2:22" x14ac:dyDescent="0.25">
      <c r="B7" t="s">
        <v>119</v>
      </c>
      <c r="C7" t="s">
        <v>120</v>
      </c>
      <c r="D7" s="10"/>
      <c r="E7" s="10"/>
      <c r="F7" t="s">
        <v>121</v>
      </c>
      <c r="G7" s="10"/>
      <c r="H7" s="9">
        <v>0</v>
      </c>
      <c r="I7" s="9">
        <v>0</v>
      </c>
      <c r="J7" s="9"/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2">
        <f t="shared" ref="P7:P23" si="2">ROUND((H7-1)*O7,0)</f>
        <v>0</v>
      </c>
      <c r="Q7" s="11">
        <v>0</v>
      </c>
      <c r="R7" s="12">
        <f t="shared" ref="R7:R23" si="3">ROUND(Q7*0.75,0)</f>
        <v>0</v>
      </c>
      <c r="S7" s="12">
        <f t="shared" si="0"/>
        <v>0</v>
      </c>
      <c r="U7" s="12">
        <f t="shared" ref="U7:U23" si="4">P7+S7+L7+K7+M7+N7</f>
        <v>0</v>
      </c>
      <c r="V7" s="13">
        <f t="shared" si="1"/>
        <v>0</v>
      </c>
    </row>
    <row r="8" spans="2:22" x14ac:dyDescent="0.25">
      <c r="B8" t="s">
        <v>119</v>
      </c>
      <c r="C8" t="s">
        <v>120</v>
      </c>
      <c r="D8" s="10"/>
      <c r="E8" s="10"/>
      <c r="F8" t="s">
        <v>121</v>
      </c>
      <c r="G8" s="10"/>
      <c r="H8" s="10">
        <v>0</v>
      </c>
      <c r="I8" s="9">
        <v>0</v>
      </c>
      <c r="J8" s="9"/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2">
        <f t="shared" si="2"/>
        <v>0</v>
      </c>
      <c r="Q8" s="11">
        <v>0</v>
      </c>
      <c r="R8" s="12">
        <f t="shared" si="3"/>
        <v>0</v>
      </c>
      <c r="S8" s="12">
        <f t="shared" si="0"/>
        <v>0</v>
      </c>
      <c r="U8" s="12">
        <f t="shared" si="4"/>
        <v>0</v>
      </c>
      <c r="V8" s="13">
        <f t="shared" si="1"/>
        <v>0</v>
      </c>
    </row>
    <row r="9" spans="2:22" x14ac:dyDescent="0.25">
      <c r="B9" t="s">
        <v>119</v>
      </c>
      <c r="C9" t="s">
        <v>120</v>
      </c>
      <c r="D9" s="10"/>
      <c r="E9" s="10"/>
      <c r="F9" t="s">
        <v>121</v>
      </c>
      <c r="G9" s="10"/>
      <c r="H9" s="9">
        <v>0</v>
      </c>
      <c r="I9" s="9">
        <v>0</v>
      </c>
      <c r="J9" s="9"/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2">
        <f t="shared" si="2"/>
        <v>0</v>
      </c>
      <c r="Q9" s="11">
        <v>0</v>
      </c>
      <c r="R9" s="12">
        <f t="shared" si="3"/>
        <v>0</v>
      </c>
      <c r="S9" s="12">
        <f t="shared" si="0"/>
        <v>0</v>
      </c>
      <c r="U9" s="12">
        <f t="shared" si="4"/>
        <v>0</v>
      </c>
      <c r="V9" s="13">
        <f t="shared" si="1"/>
        <v>0</v>
      </c>
    </row>
    <row r="10" spans="2:22" x14ac:dyDescent="0.25">
      <c r="B10" t="s">
        <v>119</v>
      </c>
      <c r="C10" t="s">
        <v>120</v>
      </c>
      <c r="D10" s="9"/>
      <c r="E10" s="9"/>
      <c r="F10" t="s">
        <v>121</v>
      </c>
      <c r="G10" s="9"/>
      <c r="H10" s="9">
        <v>0</v>
      </c>
      <c r="I10" s="9">
        <v>0</v>
      </c>
      <c r="J10" s="9"/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2">
        <f t="shared" si="2"/>
        <v>0</v>
      </c>
      <c r="Q10" s="11">
        <v>0</v>
      </c>
      <c r="R10" s="12">
        <f t="shared" si="3"/>
        <v>0</v>
      </c>
      <c r="S10" s="12">
        <f t="shared" si="0"/>
        <v>0</v>
      </c>
      <c r="U10" s="12">
        <f t="shared" si="4"/>
        <v>0</v>
      </c>
      <c r="V10" s="13">
        <f t="shared" si="1"/>
        <v>0</v>
      </c>
    </row>
    <row r="11" spans="2:22" x14ac:dyDescent="0.25">
      <c r="B11" t="s">
        <v>119</v>
      </c>
      <c r="C11" t="s">
        <v>120</v>
      </c>
      <c r="D11" s="9"/>
      <c r="E11" s="9"/>
      <c r="F11" t="s">
        <v>121</v>
      </c>
      <c r="G11" s="9"/>
      <c r="H11" s="9">
        <v>0</v>
      </c>
      <c r="I11" s="9">
        <v>0</v>
      </c>
      <c r="J11" s="9"/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2">
        <f t="shared" si="2"/>
        <v>0</v>
      </c>
      <c r="Q11" s="11">
        <v>0</v>
      </c>
      <c r="R11" s="12">
        <f t="shared" si="3"/>
        <v>0</v>
      </c>
      <c r="S11" s="12">
        <f t="shared" si="0"/>
        <v>0</v>
      </c>
      <c r="U11" s="12">
        <f t="shared" si="4"/>
        <v>0</v>
      </c>
      <c r="V11" s="13">
        <f t="shared" si="1"/>
        <v>0</v>
      </c>
    </row>
    <row r="12" spans="2:22" x14ac:dyDescent="0.25">
      <c r="B12" t="s">
        <v>119</v>
      </c>
      <c r="C12" t="s">
        <v>120</v>
      </c>
      <c r="D12" s="9"/>
      <c r="E12" s="9"/>
      <c r="F12" t="s">
        <v>121</v>
      </c>
      <c r="G12" s="9"/>
      <c r="H12" s="9">
        <v>0</v>
      </c>
      <c r="I12" s="9">
        <v>0</v>
      </c>
      <c r="J12" s="9"/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2">
        <f t="shared" si="2"/>
        <v>0</v>
      </c>
      <c r="Q12" s="11">
        <v>0</v>
      </c>
      <c r="R12" s="12">
        <f t="shared" si="3"/>
        <v>0</v>
      </c>
      <c r="S12" s="12">
        <f t="shared" si="0"/>
        <v>0</v>
      </c>
      <c r="U12" s="12">
        <f t="shared" si="4"/>
        <v>0</v>
      </c>
      <c r="V12" s="13">
        <f t="shared" si="1"/>
        <v>0</v>
      </c>
    </row>
    <row r="13" spans="2:22" x14ac:dyDescent="0.25">
      <c r="B13" t="s">
        <v>119</v>
      </c>
      <c r="C13" t="s">
        <v>120</v>
      </c>
      <c r="D13" s="9"/>
      <c r="E13" s="9"/>
      <c r="F13" t="s">
        <v>121</v>
      </c>
      <c r="G13" s="9"/>
      <c r="H13" s="9">
        <v>0</v>
      </c>
      <c r="I13" s="9">
        <v>0</v>
      </c>
      <c r="J13" s="9"/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2">
        <f t="shared" si="2"/>
        <v>0</v>
      </c>
      <c r="Q13" s="11">
        <v>0</v>
      </c>
      <c r="R13" s="12">
        <f t="shared" si="3"/>
        <v>0</v>
      </c>
      <c r="S13" s="12">
        <f t="shared" si="0"/>
        <v>0</v>
      </c>
      <c r="U13" s="12">
        <f t="shared" si="4"/>
        <v>0</v>
      </c>
      <c r="V13" s="13">
        <f t="shared" si="1"/>
        <v>0</v>
      </c>
    </row>
    <row r="14" spans="2:22" x14ac:dyDescent="0.25">
      <c r="B14" t="s">
        <v>119</v>
      </c>
      <c r="C14" t="s">
        <v>120</v>
      </c>
      <c r="D14" s="9"/>
      <c r="E14" s="9"/>
      <c r="F14" t="s">
        <v>121</v>
      </c>
      <c r="G14" s="9"/>
      <c r="H14" s="9">
        <v>0</v>
      </c>
      <c r="I14" s="9">
        <v>0</v>
      </c>
      <c r="J14" s="9"/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2">
        <f t="shared" si="2"/>
        <v>0</v>
      </c>
      <c r="Q14" s="11">
        <v>0</v>
      </c>
      <c r="R14" s="12">
        <f t="shared" si="3"/>
        <v>0</v>
      </c>
      <c r="S14" s="12">
        <f t="shared" si="0"/>
        <v>0</v>
      </c>
      <c r="U14" s="12">
        <f t="shared" si="4"/>
        <v>0</v>
      </c>
      <c r="V14" s="13">
        <f t="shared" si="1"/>
        <v>0</v>
      </c>
    </row>
    <row r="15" spans="2:22" x14ac:dyDescent="0.25">
      <c r="B15" t="s">
        <v>119</v>
      </c>
      <c r="C15" t="s">
        <v>120</v>
      </c>
      <c r="D15" s="9"/>
      <c r="E15" s="9"/>
      <c r="F15" t="s">
        <v>121</v>
      </c>
      <c r="G15" s="9"/>
      <c r="H15" s="9">
        <v>0</v>
      </c>
      <c r="I15" s="9">
        <v>0</v>
      </c>
      <c r="J15" s="9"/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2">
        <f t="shared" si="2"/>
        <v>0</v>
      </c>
      <c r="Q15" s="11">
        <v>0</v>
      </c>
      <c r="R15" s="12">
        <f t="shared" si="3"/>
        <v>0</v>
      </c>
      <c r="S15" s="12">
        <f t="shared" si="0"/>
        <v>0</v>
      </c>
      <c r="U15" s="12">
        <f t="shared" si="4"/>
        <v>0</v>
      </c>
      <c r="V15" s="13">
        <f t="shared" si="1"/>
        <v>0</v>
      </c>
    </row>
    <row r="16" spans="2:22" x14ac:dyDescent="0.25">
      <c r="B16" t="s">
        <v>119</v>
      </c>
      <c r="C16" t="s">
        <v>120</v>
      </c>
      <c r="D16" s="9"/>
      <c r="E16" s="9"/>
      <c r="F16" t="s">
        <v>121</v>
      </c>
      <c r="G16" s="9"/>
      <c r="H16" s="9">
        <v>0</v>
      </c>
      <c r="I16" s="9">
        <v>0</v>
      </c>
      <c r="J16" s="9"/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2">
        <f t="shared" si="2"/>
        <v>0</v>
      </c>
      <c r="Q16" s="11">
        <v>0</v>
      </c>
      <c r="R16" s="12">
        <f t="shared" si="3"/>
        <v>0</v>
      </c>
      <c r="S16" s="12">
        <f t="shared" si="0"/>
        <v>0</v>
      </c>
      <c r="U16" s="12">
        <f t="shared" si="4"/>
        <v>0</v>
      </c>
      <c r="V16" s="13">
        <f t="shared" si="1"/>
        <v>0</v>
      </c>
    </row>
    <row r="17" spans="2:22" x14ac:dyDescent="0.25">
      <c r="B17" t="s">
        <v>119</v>
      </c>
      <c r="C17" t="s">
        <v>120</v>
      </c>
      <c r="D17" s="9"/>
      <c r="E17" s="9"/>
      <c r="F17" t="s">
        <v>121</v>
      </c>
      <c r="G17" s="9"/>
      <c r="H17" s="9">
        <v>0</v>
      </c>
      <c r="I17" s="9">
        <v>0</v>
      </c>
      <c r="J17" s="9"/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2">
        <f t="shared" si="2"/>
        <v>0</v>
      </c>
      <c r="Q17" s="11">
        <v>0</v>
      </c>
      <c r="R17" s="12">
        <f t="shared" si="3"/>
        <v>0</v>
      </c>
      <c r="S17" s="12">
        <f t="shared" si="0"/>
        <v>0</v>
      </c>
      <c r="U17" s="12">
        <f t="shared" si="4"/>
        <v>0</v>
      </c>
      <c r="V17" s="13">
        <f t="shared" si="1"/>
        <v>0</v>
      </c>
    </row>
    <row r="18" spans="2:22" x14ac:dyDescent="0.25">
      <c r="B18" t="s">
        <v>119</v>
      </c>
      <c r="C18" t="s">
        <v>120</v>
      </c>
      <c r="D18" s="9"/>
      <c r="E18" s="9"/>
      <c r="F18" t="s">
        <v>121</v>
      </c>
      <c r="G18" s="9"/>
      <c r="H18" s="9">
        <v>0</v>
      </c>
      <c r="I18" s="9">
        <v>0</v>
      </c>
      <c r="J18" s="9"/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2">
        <f t="shared" si="2"/>
        <v>0</v>
      </c>
      <c r="Q18" s="11">
        <v>0</v>
      </c>
      <c r="R18" s="12">
        <f t="shared" si="3"/>
        <v>0</v>
      </c>
      <c r="S18" s="12">
        <f t="shared" si="0"/>
        <v>0</v>
      </c>
      <c r="U18" s="12">
        <f t="shared" si="4"/>
        <v>0</v>
      </c>
      <c r="V18" s="13">
        <f t="shared" si="1"/>
        <v>0</v>
      </c>
    </row>
    <row r="19" spans="2:22" x14ac:dyDescent="0.25">
      <c r="B19" t="s">
        <v>119</v>
      </c>
      <c r="C19" t="s">
        <v>120</v>
      </c>
      <c r="D19" s="9"/>
      <c r="E19" s="9"/>
      <c r="F19" t="s">
        <v>121</v>
      </c>
      <c r="G19" s="9"/>
      <c r="H19" s="9">
        <v>0</v>
      </c>
      <c r="I19" s="9">
        <v>0</v>
      </c>
      <c r="J19" s="9"/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2">
        <f t="shared" si="2"/>
        <v>0</v>
      </c>
      <c r="Q19" s="11">
        <v>0</v>
      </c>
      <c r="R19" s="12">
        <f t="shared" si="3"/>
        <v>0</v>
      </c>
      <c r="S19" s="12">
        <f t="shared" si="0"/>
        <v>0</v>
      </c>
      <c r="U19" s="12">
        <f t="shared" si="4"/>
        <v>0</v>
      </c>
      <c r="V19" s="13">
        <f t="shared" si="1"/>
        <v>0</v>
      </c>
    </row>
    <row r="20" spans="2:22" x14ac:dyDescent="0.25">
      <c r="B20" t="s">
        <v>119</v>
      </c>
      <c r="C20" t="s">
        <v>120</v>
      </c>
      <c r="D20" s="9"/>
      <c r="E20" s="9"/>
      <c r="F20" t="s">
        <v>121</v>
      </c>
      <c r="G20" s="9"/>
      <c r="H20" s="9">
        <v>0</v>
      </c>
      <c r="I20" s="9">
        <v>0</v>
      </c>
      <c r="J20" s="9"/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2">
        <f t="shared" si="2"/>
        <v>0</v>
      </c>
      <c r="Q20" s="11">
        <v>0</v>
      </c>
      <c r="R20" s="12">
        <f t="shared" si="3"/>
        <v>0</v>
      </c>
      <c r="S20" s="12">
        <f t="shared" si="0"/>
        <v>0</v>
      </c>
      <c r="U20" s="12">
        <f t="shared" si="4"/>
        <v>0</v>
      </c>
      <c r="V20" s="13">
        <f t="shared" si="1"/>
        <v>0</v>
      </c>
    </row>
    <row r="21" spans="2:22" x14ac:dyDescent="0.25">
      <c r="B21" t="s">
        <v>119</v>
      </c>
      <c r="C21" t="s">
        <v>120</v>
      </c>
      <c r="D21" s="9"/>
      <c r="E21" s="9"/>
      <c r="F21" t="s">
        <v>121</v>
      </c>
      <c r="G21" s="9"/>
      <c r="H21" s="9">
        <v>0</v>
      </c>
      <c r="I21" s="9">
        <v>0</v>
      </c>
      <c r="J21" s="9"/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2">
        <f t="shared" si="2"/>
        <v>0</v>
      </c>
      <c r="Q21" s="11">
        <v>0</v>
      </c>
      <c r="R21" s="12">
        <f t="shared" si="3"/>
        <v>0</v>
      </c>
      <c r="S21" s="12">
        <f t="shared" si="0"/>
        <v>0</v>
      </c>
      <c r="U21" s="12">
        <f t="shared" si="4"/>
        <v>0</v>
      </c>
      <c r="V21" s="13">
        <f t="shared" si="1"/>
        <v>0</v>
      </c>
    </row>
    <row r="22" spans="2:22" x14ac:dyDescent="0.25">
      <c r="B22" t="s">
        <v>119</v>
      </c>
      <c r="C22" t="s">
        <v>120</v>
      </c>
      <c r="D22" s="9"/>
      <c r="E22" s="9"/>
      <c r="F22" t="s">
        <v>121</v>
      </c>
      <c r="G22" s="9"/>
      <c r="H22" s="9">
        <v>0</v>
      </c>
      <c r="I22" s="9">
        <v>0</v>
      </c>
      <c r="J22" s="9"/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2">
        <f t="shared" si="2"/>
        <v>0</v>
      </c>
      <c r="Q22" s="11">
        <v>0</v>
      </c>
      <c r="R22" s="12">
        <f t="shared" si="3"/>
        <v>0</v>
      </c>
      <c r="S22" s="12">
        <f t="shared" si="0"/>
        <v>0</v>
      </c>
      <c r="U22" s="12">
        <f t="shared" si="4"/>
        <v>0</v>
      </c>
      <c r="V22" s="13">
        <f t="shared" si="1"/>
        <v>0</v>
      </c>
    </row>
    <row r="23" spans="2:22" x14ac:dyDescent="0.25">
      <c r="B23" t="s">
        <v>119</v>
      </c>
      <c r="C23" t="s">
        <v>120</v>
      </c>
      <c r="D23" s="9"/>
      <c r="E23" s="9"/>
      <c r="F23" t="s">
        <v>121</v>
      </c>
      <c r="G23" s="9"/>
      <c r="H23" s="9">
        <v>0</v>
      </c>
      <c r="I23" s="9">
        <v>0</v>
      </c>
      <c r="J23" s="9"/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2">
        <f t="shared" si="2"/>
        <v>0</v>
      </c>
      <c r="Q23" s="11">
        <v>0</v>
      </c>
      <c r="R23" s="12">
        <f t="shared" si="3"/>
        <v>0</v>
      </c>
      <c r="S23" s="12">
        <f t="shared" si="0"/>
        <v>0</v>
      </c>
      <c r="U23" s="12">
        <f t="shared" si="4"/>
        <v>0</v>
      </c>
      <c r="V23" s="13">
        <f t="shared" si="1"/>
        <v>0</v>
      </c>
    </row>
    <row r="24" spans="2:22" x14ac:dyDescent="0.25">
      <c r="T24" s="14"/>
      <c r="U24" s="14"/>
      <c r="V24" s="13"/>
    </row>
  </sheetData>
  <mergeCells count="2">
    <mergeCell ref="D4:E4"/>
    <mergeCell ref="O4:S4"/>
  </mergeCells>
  <dataValidations count="2">
    <dataValidation type="list" allowBlank="1" showInputMessage="1" showErrorMessage="1" sqref="C6:C23" xr:uid="{8FCDC59E-C1F0-4186-86BF-D4605463A73A}">
      <formula1>"Select Option,Domestic,International"</formula1>
    </dataValidation>
    <dataValidation type="list" allowBlank="1" showInputMessage="1" showErrorMessage="1" sqref="B6:B23" xr:uid="{80AB4528-F030-466C-8DF8-879B2C4EE491}">
      <formula1>"Select Year,Year 1,Year 2,Year 3,Year 4,Year 5, All"</formula1>
    </dataValidation>
  </dataValidations>
  <hyperlinks>
    <hyperlink ref="P2" r:id="rId1" display="https://www.gsa.gov/travel/plan-book/per-diem-rates" xr:uid="{AE327997-892C-440D-8A86-D9C1A6B839B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4643-E318-43E4-B11C-0E598C3767EB}">
  <dimension ref="B1:H34"/>
  <sheetViews>
    <sheetView workbookViewId="0">
      <selection activeCell="I18" sqref="I18"/>
    </sheetView>
  </sheetViews>
  <sheetFormatPr defaultRowHeight="13.2" x14ac:dyDescent="0.25"/>
  <cols>
    <col min="2" max="2" width="13.109375" customWidth="1"/>
    <col min="3" max="3" width="28.6640625" customWidth="1"/>
    <col min="4" max="4" width="33" customWidth="1"/>
    <col min="5" max="5" width="25.6640625" customWidth="1"/>
    <col min="7" max="7" width="18.109375" customWidth="1"/>
    <col min="8" max="8" width="16.5546875" customWidth="1"/>
  </cols>
  <sheetData>
    <row r="1" spans="2:8" ht="17.399999999999999" x14ac:dyDescent="0.3">
      <c r="C1" s="3" t="s">
        <v>95</v>
      </c>
      <c r="D1" s="4" t="s">
        <v>122</v>
      </c>
    </row>
    <row r="3" spans="2:8" ht="15.6" x14ac:dyDescent="0.3">
      <c r="C3" s="5"/>
      <c r="D3" s="5"/>
      <c r="H3" s="15"/>
    </row>
    <row r="4" spans="2:8" x14ac:dyDescent="0.25">
      <c r="C4" s="172"/>
      <c r="D4" s="173"/>
    </row>
    <row r="5" spans="2:8" x14ac:dyDescent="0.25">
      <c r="B5" s="6" t="s">
        <v>99</v>
      </c>
      <c r="C5" s="8" t="s">
        <v>123</v>
      </c>
      <c r="D5" s="8" t="s">
        <v>124</v>
      </c>
      <c r="E5" s="8" t="s">
        <v>125</v>
      </c>
      <c r="F5" s="8" t="s">
        <v>126</v>
      </c>
      <c r="G5" s="8" t="s">
        <v>127</v>
      </c>
      <c r="H5" s="8" t="s">
        <v>128</v>
      </c>
    </row>
    <row r="6" spans="2:8" x14ac:dyDescent="0.25">
      <c r="B6" t="s">
        <v>119</v>
      </c>
      <c r="C6" s="9"/>
      <c r="D6" s="9"/>
      <c r="E6" s="10"/>
      <c r="F6" s="9">
        <v>0</v>
      </c>
      <c r="G6" s="11">
        <v>0</v>
      </c>
      <c r="H6" s="16">
        <f>ROUND(F6*G6,0)</f>
        <v>0</v>
      </c>
    </row>
    <row r="7" spans="2:8" x14ac:dyDescent="0.25">
      <c r="B7" t="s">
        <v>119</v>
      </c>
      <c r="C7" s="9"/>
      <c r="D7" s="9"/>
      <c r="E7" s="9"/>
      <c r="F7" s="9">
        <v>0</v>
      </c>
      <c r="G7" s="11">
        <v>0</v>
      </c>
      <c r="H7" s="16">
        <f t="shared" ref="H7:H34" si="0">ROUND(F7*G7,0)</f>
        <v>0</v>
      </c>
    </row>
    <row r="8" spans="2:8" x14ac:dyDescent="0.25">
      <c r="B8" t="s">
        <v>119</v>
      </c>
      <c r="C8" s="9"/>
      <c r="D8" s="9"/>
      <c r="E8" s="9"/>
      <c r="F8" s="9">
        <v>0</v>
      </c>
      <c r="G8" s="11">
        <v>0</v>
      </c>
      <c r="H8" s="16">
        <f t="shared" si="0"/>
        <v>0</v>
      </c>
    </row>
    <row r="9" spans="2:8" x14ac:dyDescent="0.25">
      <c r="B9" t="s">
        <v>119</v>
      </c>
      <c r="C9" s="9"/>
      <c r="D9" s="9"/>
      <c r="E9" s="9"/>
      <c r="F9" s="9">
        <v>0</v>
      </c>
      <c r="G9" s="11">
        <v>0</v>
      </c>
      <c r="H9" s="16">
        <f t="shared" si="0"/>
        <v>0</v>
      </c>
    </row>
    <row r="10" spans="2:8" x14ac:dyDescent="0.25">
      <c r="B10" t="s">
        <v>119</v>
      </c>
      <c r="C10" s="9"/>
      <c r="D10" s="9"/>
      <c r="E10" s="9"/>
      <c r="F10" s="9">
        <v>0</v>
      </c>
      <c r="G10" s="11">
        <v>0</v>
      </c>
      <c r="H10" s="16">
        <f t="shared" si="0"/>
        <v>0</v>
      </c>
    </row>
    <row r="11" spans="2:8" x14ac:dyDescent="0.25">
      <c r="B11" t="s">
        <v>119</v>
      </c>
      <c r="C11" s="9"/>
      <c r="D11" s="9"/>
      <c r="E11" s="9"/>
      <c r="F11" s="9">
        <v>0</v>
      </c>
      <c r="G11" s="11">
        <v>0</v>
      </c>
      <c r="H11" s="16">
        <f t="shared" si="0"/>
        <v>0</v>
      </c>
    </row>
    <row r="12" spans="2:8" x14ac:dyDescent="0.25">
      <c r="B12" t="s">
        <v>119</v>
      </c>
      <c r="C12" s="9"/>
      <c r="D12" s="9"/>
      <c r="E12" s="9"/>
      <c r="F12" s="9">
        <v>0</v>
      </c>
      <c r="G12" s="11">
        <v>0</v>
      </c>
      <c r="H12" s="16">
        <f t="shared" si="0"/>
        <v>0</v>
      </c>
    </row>
    <row r="13" spans="2:8" x14ac:dyDescent="0.25">
      <c r="B13" t="s">
        <v>119</v>
      </c>
      <c r="C13" s="9"/>
      <c r="D13" s="9"/>
      <c r="E13" s="9"/>
      <c r="F13" s="9">
        <v>0</v>
      </c>
      <c r="G13" s="11">
        <v>0</v>
      </c>
      <c r="H13" s="16">
        <f t="shared" si="0"/>
        <v>0</v>
      </c>
    </row>
    <row r="14" spans="2:8" x14ac:dyDescent="0.25">
      <c r="B14" t="s">
        <v>119</v>
      </c>
      <c r="C14" s="9"/>
      <c r="D14" s="9"/>
      <c r="E14" s="9"/>
      <c r="F14" s="9">
        <v>0</v>
      </c>
      <c r="G14" s="11">
        <v>0</v>
      </c>
      <c r="H14" s="16">
        <f t="shared" si="0"/>
        <v>0</v>
      </c>
    </row>
    <row r="15" spans="2:8" x14ac:dyDescent="0.25">
      <c r="B15" t="s">
        <v>119</v>
      </c>
      <c r="C15" s="9"/>
      <c r="D15" s="9"/>
      <c r="E15" s="9"/>
      <c r="F15" s="9">
        <v>0</v>
      </c>
      <c r="G15" s="11">
        <v>0</v>
      </c>
      <c r="H15" s="16">
        <f t="shared" si="0"/>
        <v>0</v>
      </c>
    </row>
    <row r="16" spans="2:8" x14ac:dyDescent="0.25">
      <c r="B16" t="s">
        <v>119</v>
      </c>
      <c r="C16" s="9"/>
      <c r="D16" s="9"/>
      <c r="E16" s="9"/>
      <c r="F16" s="9">
        <v>0</v>
      </c>
      <c r="G16" s="11">
        <v>0</v>
      </c>
      <c r="H16" s="16">
        <f t="shared" si="0"/>
        <v>0</v>
      </c>
    </row>
    <row r="17" spans="2:8" x14ac:dyDescent="0.25">
      <c r="B17" t="s">
        <v>119</v>
      </c>
      <c r="C17" s="9"/>
      <c r="D17" s="9"/>
      <c r="E17" s="9"/>
      <c r="F17" s="9">
        <v>0</v>
      </c>
      <c r="G17" s="11">
        <v>0</v>
      </c>
      <c r="H17" s="16">
        <f t="shared" si="0"/>
        <v>0</v>
      </c>
    </row>
    <row r="18" spans="2:8" x14ac:dyDescent="0.25">
      <c r="B18" t="s">
        <v>119</v>
      </c>
      <c r="C18" s="9"/>
      <c r="D18" s="9"/>
      <c r="E18" s="9"/>
      <c r="F18" s="9">
        <v>0</v>
      </c>
      <c r="G18" s="11">
        <v>0</v>
      </c>
      <c r="H18" s="16">
        <f t="shared" si="0"/>
        <v>0</v>
      </c>
    </row>
    <row r="19" spans="2:8" x14ac:dyDescent="0.25">
      <c r="B19" t="s">
        <v>119</v>
      </c>
      <c r="C19" s="9"/>
      <c r="D19" s="9"/>
      <c r="E19" s="9"/>
      <c r="F19" s="9">
        <v>0</v>
      </c>
      <c r="G19" s="11">
        <v>0</v>
      </c>
      <c r="H19" s="16">
        <f t="shared" si="0"/>
        <v>0</v>
      </c>
    </row>
    <row r="20" spans="2:8" x14ac:dyDescent="0.25">
      <c r="B20" t="s">
        <v>119</v>
      </c>
      <c r="C20" s="9"/>
      <c r="D20" s="9"/>
      <c r="E20" s="9"/>
      <c r="F20" s="9">
        <v>0</v>
      </c>
      <c r="G20" s="11">
        <v>0</v>
      </c>
      <c r="H20" s="16">
        <f t="shared" si="0"/>
        <v>0</v>
      </c>
    </row>
    <row r="21" spans="2:8" x14ac:dyDescent="0.25">
      <c r="B21" t="s">
        <v>119</v>
      </c>
      <c r="C21" s="9"/>
      <c r="D21" s="9"/>
      <c r="E21" s="9"/>
      <c r="F21" s="9">
        <v>0</v>
      </c>
      <c r="G21" s="11">
        <v>0</v>
      </c>
      <c r="H21" s="16">
        <f t="shared" si="0"/>
        <v>0</v>
      </c>
    </row>
    <row r="22" spans="2:8" x14ac:dyDescent="0.25">
      <c r="B22" t="s">
        <v>119</v>
      </c>
      <c r="C22" s="9"/>
      <c r="D22" s="9"/>
      <c r="E22" s="9"/>
      <c r="F22" s="9">
        <v>0</v>
      </c>
      <c r="G22" s="11">
        <v>0</v>
      </c>
      <c r="H22" s="16">
        <f t="shared" si="0"/>
        <v>0</v>
      </c>
    </row>
    <row r="23" spans="2:8" x14ac:dyDescent="0.25">
      <c r="B23" t="s">
        <v>119</v>
      </c>
      <c r="C23" s="9"/>
      <c r="D23" s="9"/>
      <c r="E23" s="9"/>
      <c r="F23" s="9">
        <v>0</v>
      </c>
      <c r="G23" s="11">
        <v>0</v>
      </c>
      <c r="H23" s="16">
        <f t="shared" si="0"/>
        <v>0</v>
      </c>
    </row>
    <row r="24" spans="2:8" x14ac:dyDescent="0.25">
      <c r="B24" t="s">
        <v>119</v>
      </c>
      <c r="C24" s="9"/>
      <c r="D24" s="9"/>
      <c r="E24" s="9"/>
      <c r="F24" s="9">
        <v>0</v>
      </c>
      <c r="G24" s="11">
        <v>0</v>
      </c>
      <c r="H24" s="16">
        <f t="shared" si="0"/>
        <v>0</v>
      </c>
    </row>
    <row r="25" spans="2:8" x14ac:dyDescent="0.25">
      <c r="B25" t="s">
        <v>119</v>
      </c>
      <c r="C25" s="9"/>
      <c r="D25" s="9"/>
      <c r="E25" s="9"/>
      <c r="F25" s="9">
        <v>0</v>
      </c>
      <c r="G25" s="11">
        <v>0</v>
      </c>
      <c r="H25" s="16">
        <f t="shared" si="0"/>
        <v>0</v>
      </c>
    </row>
    <row r="26" spans="2:8" x14ac:dyDescent="0.25">
      <c r="B26" t="s">
        <v>119</v>
      </c>
      <c r="C26" s="9"/>
      <c r="D26" s="9"/>
      <c r="E26" s="9"/>
      <c r="F26" s="9">
        <v>0</v>
      </c>
      <c r="G26" s="11">
        <v>0</v>
      </c>
      <c r="H26" s="16">
        <f t="shared" si="0"/>
        <v>0</v>
      </c>
    </row>
    <row r="27" spans="2:8" x14ac:dyDescent="0.25">
      <c r="B27" t="s">
        <v>119</v>
      </c>
      <c r="C27" s="9"/>
      <c r="D27" s="9"/>
      <c r="E27" s="9"/>
      <c r="F27" s="9">
        <v>0</v>
      </c>
      <c r="G27" s="11">
        <v>0</v>
      </c>
      <c r="H27" s="16">
        <f t="shared" si="0"/>
        <v>0</v>
      </c>
    </row>
    <row r="28" spans="2:8" x14ac:dyDescent="0.25">
      <c r="B28" t="s">
        <v>119</v>
      </c>
      <c r="C28" s="9"/>
      <c r="D28" s="9"/>
      <c r="E28" s="9"/>
      <c r="F28" s="9">
        <v>0</v>
      </c>
      <c r="G28" s="11">
        <v>0</v>
      </c>
      <c r="H28" s="16">
        <f t="shared" si="0"/>
        <v>0</v>
      </c>
    </row>
    <row r="29" spans="2:8" x14ac:dyDescent="0.25">
      <c r="B29" t="s">
        <v>119</v>
      </c>
      <c r="C29" s="9"/>
      <c r="D29" s="9"/>
      <c r="E29" s="9"/>
      <c r="F29" s="9">
        <v>0</v>
      </c>
      <c r="G29" s="11">
        <v>0</v>
      </c>
      <c r="H29" s="16">
        <f t="shared" si="0"/>
        <v>0</v>
      </c>
    </row>
    <row r="30" spans="2:8" x14ac:dyDescent="0.25">
      <c r="B30" t="s">
        <v>119</v>
      </c>
      <c r="C30" s="9"/>
      <c r="D30" s="9"/>
      <c r="E30" s="9"/>
      <c r="F30" s="9">
        <v>0</v>
      </c>
      <c r="G30" s="11">
        <v>0</v>
      </c>
      <c r="H30" s="16">
        <f t="shared" si="0"/>
        <v>0</v>
      </c>
    </row>
    <row r="31" spans="2:8" x14ac:dyDescent="0.25">
      <c r="B31" t="s">
        <v>119</v>
      </c>
      <c r="C31" s="9"/>
      <c r="D31" s="9"/>
      <c r="E31" s="9"/>
      <c r="F31" s="9">
        <v>0</v>
      </c>
      <c r="G31" s="11">
        <v>0</v>
      </c>
      <c r="H31" s="16">
        <f t="shared" si="0"/>
        <v>0</v>
      </c>
    </row>
    <row r="32" spans="2:8" x14ac:dyDescent="0.25">
      <c r="B32" t="s">
        <v>119</v>
      </c>
      <c r="C32" s="9"/>
      <c r="D32" s="9"/>
      <c r="E32" s="9"/>
      <c r="F32" s="9">
        <v>0</v>
      </c>
      <c r="G32" s="11">
        <v>0</v>
      </c>
      <c r="H32" s="16">
        <f t="shared" si="0"/>
        <v>0</v>
      </c>
    </row>
    <row r="33" spans="2:8" x14ac:dyDescent="0.25">
      <c r="B33" t="s">
        <v>119</v>
      </c>
      <c r="C33" s="9"/>
      <c r="D33" s="9"/>
      <c r="E33" s="9"/>
      <c r="F33" s="9">
        <v>0</v>
      </c>
      <c r="G33" s="11">
        <v>0</v>
      </c>
      <c r="H33" s="16">
        <f t="shared" si="0"/>
        <v>0</v>
      </c>
    </row>
    <row r="34" spans="2:8" x14ac:dyDescent="0.25">
      <c r="B34" t="s">
        <v>119</v>
      </c>
      <c r="C34" s="9"/>
      <c r="D34" s="9"/>
      <c r="E34" s="9"/>
      <c r="F34" s="9">
        <v>0</v>
      </c>
      <c r="G34" s="11">
        <v>0</v>
      </c>
      <c r="H34" s="16">
        <f t="shared" si="0"/>
        <v>0</v>
      </c>
    </row>
  </sheetData>
  <mergeCells count="1">
    <mergeCell ref="C4:D4"/>
  </mergeCells>
  <dataValidations count="1">
    <dataValidation type="list" allowBlank="1" showInputMessage="1" showErrorMessage="1" sqref="B6:B34" xr:uid="{5C30C177-9405-4E9E-B0A5-CA27082F3CA1}">
      <formula1>"Select Year,Year 1,Year 2,Year 3,Year 4,Year 5, All"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EC0-3AA3-437D-B7A9-BED792418D4F}">
  <sheetPr codeName="Sheet5"/>
  <dimension ref="A1:AJ49"/>
  <sheetViews>
    <sheetView zoomScale="85" zoomScaleNormal="85" workbookViewId="0">
      <selection activeCell="S13" sqref="S13"/>
    </sheetView>
  </sheetViews>
  <sheetFormatPr defaultColWidth="8.88671875" defaultRowHeight="15" outlineLevelCol="1" x14ac:dyDescent="0.25"/>
  <cols>
    <col min="1" max="1" width="38.6640625" style="1" customWidth="1"/>
    <col min="2" max="2" width="2.33203125" style="1" customWidth="1"/>
    <col min="3" max="3" width="13.33203125" style="1" hidden="1" customWidth="1" outlineLevel="1"/>
    <col min="4" max="4" width="7.33203125" style="1" hidden="1" customWidth="1" outlineLevel="1"/>
    <col min="5" max="5" width="2" style="1" hidden="1" customWidth="1" outlineLevel="1"/>
    <col min="6" max="6" width="13.33203125" style="1" hidden="1" customWidth="1" outlineLevel="1"/>
    <col min="7" max="7" width="7.33203125" style="1" hidden="1" customWidth="1" outlineLevel="1"/>
    <col min="8" max="8" width="2" style="1" hidden="1" customWidth="1" outlineLevel="1"/>
    <col min="9" max="9" width="13.33203125" style="1" hidden="1" customWidth="1" outlineLevel="1"/>
    <col min="10" max="10" width="7.33203125" style="1" hidden="1" customWidth="1" outlineLevel="1"/>
    <col min="11" max="11" width="2" style="1" hidden="1" customWidth="1" outlineLevel="1"/>
    <col min="12" max="12" width="13.33203125" style="1" hidden="1" customWidth="1" outlineLevel="1"/>
    <col min="13" max="13" width="7.33203125" style="1" hidden="1" customWidth="1" outlineLevel="1"/>
    <col min="14" max="14" width="2" style="1" hidden="1" customWidth="1" outlineLevel="1"/>
    <col min="15" max="15" width="13.33203125" style="1" hidden="1" customWidth="1" outlineLevel="1"/>
    <col min="16" max="16" width="7.33203125" style="1" hidden="1" customWidth="1" outlineLevel="1"/>
    <col min="17" max="17" width="2" style="1" hidden="1" customWidth="1" outlineLevel="1"/>
    <col min="18" max="18" width="13.6640625" style="1" hidden="1" customWidth="1" outlineLevel="1"/>
    <col min="19" max="19" width="7.33203125" style="1" hidden="1" customWidth="1" outlineLevel="1"/>
    <col min="20" max="20" width="2.44140625" style="56" hidden="1" customWidth="1" outlineLevel="1"/>
    <col min="21" max="21" width="15.33203125" style="1" customWidth="1" collapsed="1"/>
    <col min="22" max="22" width="4.33203125" style="1" customWidth="1"/>
    <col min="23" max="23" width="16.5546875" style="1" customWidth="1"/>
    <col min="24" max="24" width="5.33203125" style="56" customWidth="1"/>
    <col min="25" max="25" width="16.5546875" style="1" customWidth="1"/>
    <col min="26" max="26" width="5.33203125" style="56" customWidth="1"/>
    <col min="27" max="27" width="16.5546875" style="1" customWidth="1"/>
    <col min="28" max="28" width="5.33203125" style="56" customWidth="1"/>
    <col min="29" max="29" width="17.44140625" style="1" customWidth="1"/>
    <col min="30" max="30" width="5.33203125" style="56" customWidth="1"/>
    <col min="31" max="31" width="16.5546875" style="1" customWidth="1"/>
    <col min="32" max="32" width="5.33203125" style="56" customWidth="1"/>
    <col min="33" max="33" width="8.88671875" style="56"/>
    <col min="34" max="34" width="22.44140625" style="56" customWidth="1"/>
    <col min="35" max="35" width="8.88671875" style="56"/>
    <col min="36" max="36" width="22.6640625" style="56" customWidth="1"/>
    <col min="37" max="16384" width="8.88671875" style="56"/>
  </cols>
  <sheetData>
    <row r="1" spans="1:36" s="1" customFormat="1" ht="15.6" x14ac:dyDescent="0.3">
      <c r="A1" s="22"/>
      <c r="B1" s="19"/>
      <c r="C1" s="17"/>
      <c r="D1" s="17"/>
      <c r="E1" s="19"/>
      <c r="F1" s="17"/>
      <c r="G1" s="17"/>
      <c r="H1" s="19"/>
      <c r="I1" s="17"/>
      <c r="J1" s="17"/>
      <c r="K1" s="19"/>
      <c r="M1" s="17"/>
      <c r="N1" s="19"/>
      <c r="P1" s="17"/>
      <c r="Q1" s="19"/>
      <c r="V1" s="17"/>
    </row>
    <row r="2" spans="1:36" s="1" customFormat="1" ht="15.75" customHeight="1" x14ac:dyDescent="0.3">
      <c r="A2" s="22"/>
      <c r="B2" s="19"/>
      <c r="C2" s="169" t="s">
        <v>2</v>
      </c>
      <c r="D2" s="169"/>
      <c r="E2" s="19"/>
      <c r="F2" s="169" t="s">
        <v>3</v>
      </c>
      <c r="G2" s="169"/>
      <c r="H2" s="19"/>
      <c r="I2" s="169" t="s">
        <v>4</v>
      </c>
      <c r="J2" s="169"/>
      <c r="K2" s="19"/>
      <c r="L2" s="169" t="s">
        <v>5</v>
      </c>
      <c r="M2" s="169"/>
      <c r="N2" s="19"/>
      <c r="O2" s="169" t="s">
        <v>6</v>
      </c>
      <c r="P2" s="169"/>
      <c r="Q2" s="19"/>
      <c r="R2" s="22" t="s">
        <v>24</v>
      </c>
      <c r="T2" s="106"/>
      <c r="U2" s="22" t="s">
        <v>129</v>
      </c>
      <c r="V2" s="17"/>
      <c r="W2" s="22" t="s">
        <v>130</v>
      </c>
      <c r="X2" s="136"/>
      <c r="Y2" s="22" t="s">
        <v>131</v>
      </c>
      <c r="Z2" s="136"/>
      <c r="AA2" s="22" t="s">
        <v>132</v>
      </c>
      <c r="AB2" s="136"/>
      <c r="AC2" s="22" t="s">
        <v>133</v>
      </c>
      <c r="AD2" s="136"/>
      <c r="AE2" s="22" t="s">
        <v>134</v>
      </c>
      <c r="AF2" s="136"/>
      <c r="AH2" s="22" t="s">
        <v>135</v>
      </c>
      <c r="AJ2" s="17" t="s">
        <v>136</v>
      </c>
    </row>
    <row r="3" spans="1:36" s="1" customFormat="1" ht="15.75" customHeight="1" x14ac:dyDescent="0.3">
      <c r="A3" s="22" t="s">
        <v>137</v>
      </c>
      <c r="B3" s="19"/>
      <c r="C3" s="105" t="s">
        <v>138</v>
      </c>
      <c r="D3" s="105" t="s">
        <v>139</v>
      </c>
      <c r="E3" s="19"/>
      <c r="F3" s="105" t="s">
        <v>138</v>
      </c>
      <c r="G3" s="105" t="s">
        <v>139</v>
      </c>
      <c r="H3" s="19"/>
      <c r="I3" s="105" t="s">
        <v>138</v>
      </c>
      <c r="J3" s="105" t="s">
        <v>139</v>
      </c>
      <c r="K3" s="19"/>
      <c r="L3" s="105" t="s">
        <v>138</v>
      </c>
      <c r="M3" s="105" t="s">
        <v>139</v>
      </c>
      <c r="N3" s="19"/>
      <c r="O3" s="105" t="s">
        <v>138</v>
      </c>
      <c r="P3" s="105" t="s">
        <v>139</v>
      </c>
      <c r="Q3" s="19"/>
      <c r="T3" s="107" t="s">
        <v>140</v>
      </c>
      <c r="U3" s="167">
        <v>0</v>
      </c>
      <c r="V3" s="108" t="str">
        <f>IFERROR(U3/C48,"")</f>
        <v/>
      </c>
      <c r="W3" s="135">
        <v>0</v>
      </c>
      <c r="X3" s="108" t="str">
        <f>IFERROR(W3/(C48-U3),"")</f>
        <v/>
      </c>
      <c r="Y3" s="135">
        <v>0</v>
      </c>
      <c r="Z3" s="108" t="str">
        <f>IFERROR((W3+U3)/(C48-U3-W3),"")</f>
        <v/>
      </c>
      <c r="AA3" s="135">
        <v>0</v>
      </c>
      <c r="AB3" s="108" t="str">
        <f>IFERROR((W3+U3+Y3)/(C48-U3-W3-Y3),"")</f>
        <v/>
      </c>
      <c r="AC3" s="135">
        <v>0</v>
      </c>
      <c r="AD3" s="108" t="str">
        <f>IFERROR((W3+U3+Y3+AA3)/(C48-U3-W3-Y3-AA3),"")</f>
        <v/>
      </c>
      <c r="AE3" s="135">
        <v>0</v>
      </c>
      <c r="AF3" s="108" t="str">
        <f>IFERROR((W3+U3+Y3+AA3+AC3)/(C48-U3-W3-Y3-AA3-AC3),"")</f>
        <v/>
      </c>
      <c r="AH3" s="131">
        <f t="shared" ref="AH3:AH19" si="0">U3+W3+Y3+AA3+AC3+AE3</f>
        <v>0</v>
      </c>
    </row>
    <row r="4" spans="1:36" s="1" customFormat="1" ht="15.75" customHeight="1" x14ac:dyDescent="0.3">
      <c r="A4" s="109" t="s">
        <v>7</v>
      </c>
      <c r="B4" s="19"/>
      <c r="C4" s="55">
        <f>working!O26</f>
        <v>0</v>
      </c>
      <c r="D4" s="104" t="str">
        <f t="shared" ref="D4:D9" si="1">IFERROR(C4/$C$48,"")</f>
        <v/>
      </c>
      <c r="E4" s="40"/>
      <c r="F4" s="55">
        <f>working!W26</f>
        <v>0</v>
      </c>
      <c r="G4" s="104" t="str">
        <f t="shared" ref="G4:G9" si="2">IFERROR(F4/$F$48,"")</f>
        <v/>
      </c>
      <c r="H4" s="99"/>
      <c r="I4" s="55">
        <f>working!AE26</f>
        <v>0</v>
      </c>
      <c r="J4" s="104" t="str">
        <f t="shared" ref="J4:J9" si="3">IFERROR(I4/$I$48,"")</f>
        <v/>
      </c>
      <c r="K4" s="99"/>
      <c r="L4" s="55">
        <f>working!AM26</f>
        <v>0</v>
      </c>
      <c r="M4" s="104" t="str">
        <f t="shared" ref="M4:M9" si="4">IFERROR(L4/$L$48,"")</f>
        <v/>
      </c>
      <c r="N4" s="99"/>
      <c r="O4" s="55">
        <f>working!AU26</f>
        <v>0</v>
      </c>
      <c r="P4" s="104" t="str">
        <f t="shared" ref="P4:P9" si="5">IFERROR(O4/$O$48,"")</f>
        <v/>
      </c>
      <c r="Q4" s="100"/>
      <c r="R4" s="55">
        <f t="shared" ref="R4:R19" si="6">SUM(C4+F4+I4+L4+O4)</f>
        <v>0</v>
      </c>
      <c r="S4" s="104" t="str">
        <f t="shared" ref="S4:S9" si="7">IFERROR(R4/$R$48,"")</f>
        <v/>
      </c>
      <c r="U4" s="55" cm="1">
        <f t="array" ref="U4">ROUND(_xlfn.IFS($U$3=0,0,$U$3=$C$48,C4,$U$3=$C$48+$F$48,C4+F4,$U$3=$C$48+$F$48+$I$48,C4+F4+I4,$U$3=$C$48+$F$48+$I$48+$L$48,C4+F4+I4+L4,$U$3=$R$48,R4,$U$3&lt;$C$48,C4*$V$3,AND(U$3&gt;$C$48,$U$3&lt;($C$48+$F$48)),C4+($U$3-$C$48)*G4,AND(U$3&gt;$C$48,$U$3&lt;($C$48+$F$48+$I$48)),C4+F4+($U$3-$C$48-$F$48)*J4,AND(U$3&gt;$C$48,$U$3&lt;($C$48+$F$48+$I$48+$L$48)),C4+F4+I4+($U$3-$C$48-$F$48-$I$48)*M4,AND(U$3&gt;$C$48,$U$3&lt;$R$48),C4+F4+I4+L4+($U$3-$C$48-$F$48-$I$48-$L$48)*P4),0)</f>
        <v>0</v>
      </c>
      <c r="V4" s="104"/>
      <c r="W4" s="55" cm="1">
        <f t="array" ref="W4">ROUND(_xlfn.IFS($W$3=0,0,$U$3+$W$3&lt;$C$48,(C4-U4)*$X$3,AND(($U$3+$W$3)&gt;$C$48,($U$3+$W$3)&lt;($C$48+$F$48)),(C4-U4)+(($U$3+$W$3-$C$48)*G4),AND(($U$3+$W$3)&gt;($C$48+$F$48),($U$3+$W$3)&lt;($C$48+$F$48+$I$48)),((C4+F4)-U4)+(($U$3+$W$3-$C$48-$F$48)*J4),AND(($U$3+$W$3)&gt;($C$48+$F$48+$I$48),($U$3+$W$3)&lt;($C$48+$F$48+$I$48+$L$48)),((C4+F4+I4)-U4)+(($U$3+$W$3-$C$48-$F$48-$I$48)*M4),AND(($U$3+$W$3)&gt;($C$48+$F$48+$I$48+$L$48),($U$3+$W$3)&lt;($C$48+$F$48+$I$48+$L$48+$O$48)),((C4+F4+I4+L4)-U4)+(($U$3+$W$3-$C$48-$F$48-$I$48-$L$48)*P4)),0)</f>
        <v>0</v>
      </c>
      <c r="Y4" s="55" cm="1">
        <f t="array" ref="Y4">ROUND(_xlfn.IFS($Y$3=0,0,$U$3+$W$3+$Y$3&lt;$C$48,(C4-W4-U4)*$Z$3,AND(($U$3+$W$3+$Y$3)&gt;$C$48,($U$3+$W$3+$Y$3)&lt;($C$48+$F$48)),(C4-W4-U4)+(($U$3+$W$3+$Y$3-$C$48)*G4),AND(($U$3+$W$3+$Y$3)&gt;($C$48+$F$48),($U$3+$W$3+$Y$3)&lt;($C$48+$F$48+$I$48)),((C4+F4)-W4-U4)+(($U$3+$W$3+$Y$3-$C$48-$F$48)*J4),AND(($U$3+$W$3+$Y$3)&gt;($C$48+$F$48+$I$48),($U$3+$W$3+$Y$3)&lt;($C$48+$F$48+$I$48+$L$48)),((C4+F4+I4)-W4-U4)+(($U$3+$W$3+$Y$3-$C$48-$F$48-$I$48)*M4),AND(($U$3+$W$3+$Y$3)&gt;($C$48+$F$48+$I$48+$L$48),($U$3+$W$3+$Y$3)&lt;($C$48+$F$48+$I$48+$L$48+$O$48)),((C4+F4+I4+L4)-W4-U4)+(($U$3+$W$3+$Y$3-$C$48-$F$48-$I$48-$L$48)*P4)),0)</f>
        <v>0</v>
      </c>
      <c r="AA4" s="55" cm="1">
        <f t="array" ref="AA4">ROUND(_xlfn.IFS($AA$3=0,0,$U$3+$W$3+$Y$3+$AA$3&lt;$C$48,(C4-Y4-W4-U4)*$AB$3,AND(($U$3+$W$3+$Y$3+$AA$3)&gt;$C$48,($U$3+$W$3+$Y$3+$AA$3)&lt;($C$48+$F$48)),(C4-Y4-W4-U4)+(($U$3+$W$3+$Y$3+$AA$3-$C$48)*G4),AND(($U$3+$W$3+$Y$3+$AA$3)&gt;($C$48+$F$48),($U$3+$W$3+$Y$3+$AA$3)&lt;($C$48+$F$48+$I$48)),((C4+F4)-Y4-W4-U4)+(($U$3+$W$3+$Y$3+$AA$3-$C$48-$F$48)*J4),AND(($U$3+$W$3+$Y$3+$AA$3)&gt;($C$48+$F$48+$I$48),($U$3+$W$3+$Y$3+$AA$3)&lt;($C$48+$F$48+$I$48+$L$48)),((C4+F4+I4)-Y4-W4-U4)+(($U$3+$W$3+$Y$3+$AA$3-$C$48-$F$48-$I$48)*M4),AND(($U$3+$W$3+$Y$3+$AA$3)&gt;($C$48+$F$48+$I$48+$L$48),($U$3+$W$3+$Y$3+$AA$3)&lt;($C$48+$F$48+$I$48+$L$48+$O$48)),((C4+F4+I4+L4)-Y4-W4-U4)+(($U$3+$W$3+$Y$3+$AA$3-$C$48-$F$48-$I$48-$L$48)*P4)),0)</f>
        <v>0</v>
      </c>
      <c r="AC4" s="55" cm="1">
        <f t="array" ref="AC4">ROUND(_xlfn.IFS($AC$3=0,0,$U$3+$W$3+$Y$3+$AA$3+$AC$3&lt;$C$48,(C4-AA4-Y4-W4-U4)*$AB$3,AND(($U$3+$W$3+$Y$3+$AA$3+$AC$3)&gt;$C$48,($U$3+$W$3+$Y$3+$AA$3+$AC$3)&lt;($C$48+$F$48)),(C4-AA4-Y4-W4-U4)+(($U$3+$W$3+$Y$3+$AA$3+$AC$3-$C$48)*G4),AND(($U$3+$W$3+$Y$3+$AA$3+$AC$3)&gt;($C$48+$F$48),($U$3+$W$3+$Y$3+$AA$3+$AC$3)&lt;($C$48+$F$48+$I$48)),((C4+F4)-AA4-Y4-W4-U4)+(($U$3+$W$3+$Y$3+$AA$3+$AC$3-$C$48-$F$48)*J4),AND(($U$3+$W$3+$Y$3+$AA$3+$AC$3)&gt;($C$48+$F$48+$I$48),($U$3+$W$3+$Y$3+$AA$3+$AC$3)&lt;($C$48+$F$48+$I$48+$L$48)),((C4+F4+I4)-AA4-Y4-W4-U4)+(($U$3+$W$3+$Y$3+$AA$3+$AC$3-$C$48-$F$48-$I$48)*M4),AND(($U$3+$W$3+$Y$3+$AA$3+$AC$3)&gt;($C$48+$F$48+$I$48+$L$48),($U$3+$W$3+$Y$3+$AA$3+$AC$3)&lt;($C$48+$F$48+$I$48+$L$48+$O$48)),((C4+F4+I4+L4)-AA4-Y4-W4-U4)+(($U$3+$W$3+$Y$3+$AA$3+$AC$3-$C$48-$F$48-$I$48-$L$48)*P4)),0)</f>
        <v>0</v>
      </c>
      <c r="AD4" s="55"/>
      <c r="AE4" s="55" cm="1">
        <f t="array" ref="AE4">ROUND(_xlfn.IFS($AE$3=0,0,$U$3+$W$3+$Y$3+$AA$3+$AC$3+$AE$3&lt;$C$48,(C4-AC4-AA4-Y4-W4-U4)*$AF$3,AND(($U$3+$W$3+$Y$3+$AA$3+$AC$3+$AE$3)&gt;$C$48,($U$3+$W$3+$Y$3+$AA$3+$AC$3+$AE$3)&lt;($C$48+$F$48)),(C4-AC4-AA4-Y4-W4-U4)+(($U$3+$W$3+$Y$3+$AA$3+$AC$3+$AE$3-$C$48)*G4),AND(($U$3+$W$3+$Y$3+$AA$3+$AC$3+$AE$3)&gt;($C$48+$F$48),($U$3+$W$3+$Y$3+$AA$3+$AC$3+$AE$3)&lt;($C$48+$F$48+$I$48)),((C4+F4)-AC4-AA4-Y4-W4-U4)+(($U$3+$W$3+$Y$3+$AA$3+$AC$3+$AE$3-$C$48-$F$48)*J4),AND(($U$3+$W$3+$Y$3+$AA$3+$AC$3+$AE$3)&gt;($C$48+$F$48+$I$48),($U$3+$W$3+$Y$3+$AA$3+$AC$3+$AE$3)&lt;($C$48+$F$48+$I$48+$L$48)),((C4+F4+I4)-AC4-AA4-Y4-W4-U4)+(($U$3+$W$3+$Y$3+$AA$3+$AC$3+$AE$3-$C$48-$F$48-$I$48)*M4),AND(($U$3+$W$3+$Y$3+$AA$3+$AC$3+$AE$3)&gt;($C$48+$F$48+$I$48+$L$48),($U$3+$W$3+$Y$3+$AA$3+$AC$3+$AE$3)&lt;($C$48+$F$48+$I$48+$L$48+$O$48)),((C4+F4+I4+L4)-AC4-AA4-Y4-W4-U4)+(($U$3+$W$3+$Y$3+$AA$3+$AC$3+$AE$3-$C$48-$F$48-$I$48-$L$48)*P4)),0)</f>
        <v>0</v>
      </c>
      <c r="AH4" s="131">
        <f t="shared" si="0"/>
        <v>0</v>
      </c>
      <c r="AJ4" s="103">
        <f t="shared" ref="AJ4:AJ20" si="8">R4-AH4</f>
        <v>0</v>
      </c>
    </row>
    <row r="5" spans="1:36" s="1" customFormat="1" ht="15.75" customHeight="1" x14ac:dyDescent="0.3">
      <c r="A5" s="109" t="s">
        <v>141</v>
      </c>
      <c r="B5" s="19"/>
      <c r="C5" s="49">
        <f>working!O32</f>
        <v>0</v>
      </c>
      <c r="D5" s="104" t="str">
        <f t="shared" si="1"/>
        <v/>
      </c>
      <c r="E5" s="40"/>
      <c r="F5" s="49">
        <f>working!W32</f>
        <v>0</v>
      </c>
      <c r="G5" s="104" t="str">
        <f t="shared" si="2"/>
        <v/>
      </c>
      <c r="H5" s="100"/>
      <c r="I5" s="49">
        <f>working!AE32</f>
        <v>0</v>
      </c>
      <c r="J5" s="104" t="str">
        <f t="shared" si="3"/>
        <v/>
      </c>
      <c r="K5" s="100"/>
      <c r="L5" s="49">
        <f>working!AM32</f>
        <v>0</v>
      </c>
      <c r="M5" s="104" t="str">
        <f t="shared" si="4"/>
        <v/>
      </c>
      <c r="N5" s="100"/>
      <c r="O5" s="49">
        <f>working!AU32</f>
        <v>0</v>
      </c>
      <c r="P5" s="104" t="str">
        <f t="shared" si="5"/>
        <v/>
      </c>
      <c r="Q5" s="100"/>
      <c r="R5" s="55">
        <f t="shared" si="6"/>
        <v>0</v>
      </c>
      <c r="S5" s="104" t="str">
        <f t="shared" si="7"/>
        <v/>
      </c>
      <c r="U5" s="55" cm="1">
        <f t="array" ref="U5">ROUND(_xlfn.IFS($U$3=0,0,$U$3=$C$48,C5,$U$3=$C$48+$F$48,C5+F5,$U$3=$C$48+$F$48+$I$48,C5+F5+I5,$U$3=$C$48+$F$48+$I$48+$L$48,C5+F5+I5+L5,$U$3=$R$48,R5,$U$3&lt;$C$48,C5*$V$3,AND(U$3&gt;$C$48,$U$3&lt;($C$48+$F$48)),C5+($U$3-$C$48)*G5,AND(U$3&gt;$C$48,$U$3&lt;($C$48+$F$48+$I$48)),C5+F5+($U$3-$C$48-$F$48)*J5,AND(U$3&gt;$C$48,$U$3&lt;($C$48+$F$48+$I$48+$L$48)),C5+F5+I5+($U$3-$C$48-$F$48-$I$48)*M5,AND(U$3&gt;$C$48,$U$3&lt;$R$48),C5+F5+I5+L5+($U$3-$C$48-$F$48-$I$48-$L$48)*P5),0)</f>
        <v>0</v>
      </c>
      <c r="V5" s="104"/>
      <c r="W5" s="55" cm="1">
        <f t="array" ref="W5">ROUND(_xlfn.IFS($W$3=0,0,$U$3+$W$3&lt;$C$48,(C5-U5)*$X$3,AND(($U$3+$W$3)&gt;$C$48,($U$3+$W$3)&lt;($C$48+$F$48)),(C5-U5)+(($U$3+$W$3-$C$48)*G5),AND(($U$3+$W$3)&gt;($C$48+$F$48),($U$3+$W$3)&lt;($C$48+$F$48+$I$48)),((C5+F5)-U5)+(($U$3+$W$3-$C$48-$F$48)*J5),AND(($U$3+$W$3)&gt;($C$48+$F$48+$I$48),($U$3+$W$3)&lt;($C$48+$F$48+$I$48+$L$48)),((C5+F5+I5)-U5)+(($U$3+$W$3-$C$48-$F$48-$I$48)*M5),AND(($U$3+$W$3)&gt;($C$48+$F$48+$I$48+$L$48),($U$3+$W$3)&lt;($C$48+$F$48+$I$48+$L$48+$O$48)),((C5+F5+I5+L5)-U5)+(($U$3+$W$3-$C$48-$F$48-$I$48-$L$48)*P5)),0)</f>
        <v>0</v>
      </c>
      <c r="Y5" s="55" cm="1">
        <f t="array" ref="Y5">ROUND(_xlfn.IFS($Y$3=0,0,$U$3+$W$3+$Y$3&lt;$C$48,(C5-W5-U5)*$Z$3,AND(($U$3+$W$3+$Y$3)&gt;$C$48,($U$3+$W$3+$Y$3)&lt;($C$48+$F$48)),(C5-W5-U5)+(($U$3+$W$3+$Y$3-$C$48)*G5),AND(($U$3+$W$3+$Y$3)&gt;($C$48+$F$48),($U$3+$W$3+$Y$3)&lt;($C$48+$F$48+$I$48)),((C5+F5)-W5-U5)+(($U$3+$W$3+$Y$3-$C$48-$F$48)*J5),AND(($U$3+$W$3+$Y$3)&gt;($C$48+$F$48+$I$48),($U$3+$W$3+$Y$3)&lt;($C$48+$F$48+$I$48+$L$48)),((C5+F5+I5)-W5-U5)+(($U$3+$W$3+$Y$3-$C$48-$F$48-$I$48)*M5),AND(($U$3+$W$3+$Y$3)&gt;($C$48+$F$48+$I$48+$L$48),($U$3+$W$3+$Y$3)&lt;($C$48+$F$48+$I$48+$L$48+$O$48)),((C5+F5+I5+L5)-W5-U5)+(($U$3+$W$3+$Y$3-$C$48-$F$48-$I$48-$L$48)*P5)),0)</f>
        <v>0</v>
      </c>
      <c r="AA5" s="55" cm="1">
        <f t="array" ref="AA5">ROUND(_xlfn.IFS($AA$3=0,0,$U$3+$W$3+$Y$3+$AA$3&lt;$C$48,(C5-Y5-W5-U5)*$AB$3,AND(($U$3+$W$3+$Y$3+$AA$3)&gt;$C$48,($U$3+$W$3+$Y$3+$AA$3)&lt;($C$48+$F$48)),(C5-Y5-W5-U5)+(($U$3+$W$3+$Y$3+$AA$3-$C$48)*G5),AND(($U$3+$W$3+$Y$3+$AA$3)&gt;($C$48+$F$48),($U$3+$W$3+$Y$3+$AA$3)&lt;($C$48+$F$48+$I$48)),((C5+F5)-Y5-W5-U5)+(($U$3+$W$3+$Y$3+$AA$3-$C$48-$F$48)*J5),AND(($U$3+$W$3+$Y$3+$AA$3)&gt;($C$48+$F$48+$I$48),($U$3+$W$3+$Y$3+$AA$3)&lt;($C$48+$F$48+$I$48+$L$48)),((C5+F5+I5)-Y5-W5-U5)+(($U$3+$W$3+$Y$3+$AA$3-$C$48-$F$48-$I$48)*M5),AND(($U$3+$W$3+$Y$3+$AA$3)&gt;($C$48+$F$48+$I$48+$L$48),($U$3+$W$3+$Y$3+$AA$3)&lt;($C$48+$F$48+$I$48+$L$48+$O$48)),((C5+F5+I5+L5)-Y5-W5-U5)+(($U$3+$W$3+$Y$3+$AA$3-$C$48-$F$48-$I$48-$L$48)*P5)),0)</f>
        <v>0</v>
      </c>
      <c r="AC5" s="55" cm="1">
        <f t="array" ref="AC5">ROUND(_xlfn.IFS($AC$3=0,0,$U$3+$W$3+$Y$3+$AA$3+$AC$3&lt;$C$48,(C5-AA5-Y5-W5-U5)*$AB$3,AND(($U$3+$W$3+$Y$3+$AA$3+$AC$3)&gt;$C$48,($U$3+$W$3+$Y$3+$AA$3+$AC$3)&lt;($C$48+$F$48)),(C5-AA5-Y5-W5-U5)+(($U$3+$W$3+$Y$3+$AA$3+$AC$3-$C$48)*G5),AND(($U$3+$W$3+$Y$3+$AA$3+$AC$3)&gt;($C$48+$F$48),($U$3+$W$3+$Y$3+$AA$3+$AC$3)&lt;($C$48+$F$48+$I$48)),((C5+F5)-AA5-Y5-W5-U5)+(($U$3+$W$3+$Y$3+$AA$3+$AC$3-$C$48-$F$48)*J5),AND(($U$3+$W$3+$Y$3+$AA$3+$AC$3)&gt;($C$48+$F$48+$I$48),($U$3+$W$3+$Y$3+$AA$3+$AC$3)&lt;($C$48+$F$48+$I$48+$L$48)),((C5+F5+I5)-AA5-Y5-W5-U5)+(($U$3+$W$3+$Y$3+$AA$3+$AC$3-$C$48-$F$48-$I$48)*M5),AND(($U$3+$W$3+$Y$3+$AA$3+$AC$3)&gt;($C$48+$F$48+$I$48+$L$48),($U$3+$W$3+$Y$3+$AA$3+$AC$3)&lt;($C$48+$F$48+$I$48+$L$48+$O$48)),((C5+F5+I5+L5)-AA5-Y5-W5-U5)+(($U$3+$W$3+$Y$3+$AA$3+$AC$3-$C$48-$F$48-$I$48-$L$48)*P5)),0)</f>
        <v>0</v>
      </c>
      <c r="AD5" s="55"/>
      <c r="AE5" s="55" cm="1">
        <f t="array" ref="AE5">ROUND(_xlfn.IFS($AE$3=0,0,$U$3+$W$3+$Y$3+$AA$3+$AC$3+$AE$3&lt;$C$48,(C5-AC5-AA5-Y5-W5-U5)*$AF$3,AND(($U$3+$W$3+$Y$3+$AA$3+$AC$3+$AE$3)&gt;$C$48,($U$3+$W$3+$Y$3+$AA$3+$AC$3+$AE$3)&lt;($C$48+$F$48)),(C5-AC5-AA5-Y5-W5-U5)+(($U$3+$W$3+$Y$3+$AA$3+$AC$3+$AE$3-$C$48)*G5),AND(($U$3+$W$3+$Y$3+$AA$3+$AC$3+$AE$3)&gt;($C$48+$F$48),($U$3+$W$3+$Y$3+$AA$3+$AC$3+$AE$3)&lt;($C$48+$F$48+$I$48)),((C5+F5)-AC5-AA5-Y5-W5-U5)+(($U$3+$W$3+$Y$3+$AA$3+$AC$3+$AE$3-$C$48-$F$48)*J5),AND(($U$3+$W$3+$Y$3+$AA$3+$AC$3+$AE$3)&gt;($C$48+$F$48+$I$48),($U$3+$W$3+$Y$3+$AA$3+$AC$3+$AE$3)&lt;($C$48+$F$48+$I$48+$L$48)),((C5+F5+I5)-AC5-AA5-Y5-W5-U5)+(($U$3+$W$3+$Y$3+$AA$3+$AC$3+$AE$3-$C$48-$F$48-$I$48)*M5),AND(($U$3+$W$3+$Y$3+$AA$3+$AC$3+$AE$3)&gt;($C$48+$F$48+$I$48+$L$48),($U$3+$W$3+$Y$3+$AA$3+$AC$3+$AE$3)&lt;($C$48+$F$48+$I$48+$L$48+$O$48)),((C5+F5+I5+L5)-AC5-AA5-Y5-W5-U5)+(($U$3+$W$3+$Y$3+$AA$3+$AC$3+$AE$3-$C$48-$F$48-$I$48-$L$48)*P5)),0)</f>
        <v>0</v>
      </c>
      <c r="AH5" s="131">
        <f t="shared" si="0"/>
        <v>0</v>
      </c>
      <c r="AJ5" s="103">
        <f t="shared" si="8"/>
        <v>0</v>
      </c>
    </row>
    <row r="6" spans="1:36" s="1" customFormat="1" ht="15.75" customHeight="1" x14ac:dyDescent="0.3">
      <c r="A6" s="109" t="s">
        <v>142</v>
      </c>
      <c r="B6" s="19"/>
      <c r="C6" s="31">
        <f>working!O44</f>
        <v>0</v>
      </c>
      <c r="D6" s="104" t="str">
        <f t="shared" si="1"/>
        <v/>
      </c>
      <c r="E6" s="19"/>
      <c r="F6" s="31">
        <f>working!W44</f>
        <v>0</v>
      </c>
      <c r="G6" s="104" t="str">
        <f t="shared" si="2"/>
        <v/>
      </c>
      <c r="H6" s="101"/>
      <c r="I6" s="31">
        <f>working!AE44</f>
        <v>0</v>
      </c>
      <c r="J6" s="104" t="str">
        <f t="shared" si="3"/>
        <v/>
      </c>
      <c r="K6" s="101"/>
      <c r="L6" s="31">
        <f>working!AM44</f>
        <v>0</v>
      </c>
      <c r="M6" s="104" t="str">
        <f t="shared" si="4"/>
        <v/>
      </c>
      <c r="N6" s="101"/>
      <c r="O6" s="31">
        <f>working!AU44</f>
        <v>0</v>
      </c>
      <c r="P6" s="104" t="str">
        <f t="shared" si="5"/>
        <v/>
      </c>
      <c r="Q6" s="101"/>
      <c r="R6" s="55">
        <f t="shared" si="6"/>
        <v>0</v>
      </c>
      <c r="S6" s="104" t="str">
        <f t="shared" si="7"/>
        <v/>
      </c>
      <c r="U6" s="55" cm="1">
        <f t="array" ref="U6">ROUND(_xlfn.IFS($U$3=0,0,$U$3=$C$48,C6,$U$3=$C$48+$F$48,C6+F6,$U$3=$C$48+$F$48+$I$48,C6+F6+I6,$U$3=$C$48+$F$48+$I$48+$L$48,C6+F6+I6+L6,$U$3=$R$48,R6,$U$3&lt;$C$48,C6*$V$3,AND(U$3&gt;$C$48,$U$3&lt;($C$48+$F$48)),C6+($U$3-$C$48)*G6,AND(U$3&gt;$C$48,$U$3&lt;($C$48+$F$48+$I$48)),C6+F6+($U$3-$C$48-$F$48)*J6,AND(U$3&gt;$C$48,$U$3&lt;($C$48+$F$48+$I$48+$L$48)),C6+F6+I6+($U$3-$C$48-$F$48-$I$48)*M6,AND(U$3&gt;$C$48,$U$3&lt;$R$48),C6+F6+I6+L6+($U$3-$C$48-$F$48-$I$48-$L$48)*P6),0)</f>
        <v>0</v>
      </c>
      <c r="V6" s="104"/>
      <c r="W6" s="55" cm="1">
        <f t="array" ref="W6">ROUND(_xlfn.IFS($W$3=0,0,$U$3+$W$3&lt;$C$48,(C6-U6)*$X$3,AND(($U$3+$W$3)&gt;$C$48,($U$3+$W$3)&lt;($C$48+$F$48)),(C6-U6)+(($U$3+$W$3-$C$48)*G6),AND(($U$3+$W$3)&gt;($C$48+$F$48),($U$3+$W$3)&lt;($C$48+$F$48+$I$48)),((C6+F6)-U6)+(($U$3+$W$3-$C$48-$F$48)*J6),AND(($U$3+$W$3)&gt;($C$48+$F$48+$I$48),($U$3+$W$3)&lt;($C$48+$F$48+$I$48+$L$48)),((C6+F6+I6)-U6)+(($U$3+$W$3-$C$48-$F$48-$I$48)*M6),AND(($U$3+$W$3)&gt;($C$48+$F$48+$I$48+$L$48),($U$3+$W$3)&lt;($C$48+$F$48+$I$48+$L$48+$O$48)),((C6+F6+I6+L6)-U6)+(($U$3+$W$3-$C$48-$F$48-$I$48-$L$48)*P6)),0)</f>
        <v>0</v>
      </c>
      <c r="Y6" s="55" cm="1">
        <f t="array" ref="Y6">ROUND(_xlfn.IFS($Y$3=0,0,$U$3+$W$3+$Y$3&lt;$C$48,(C6-W6-U6)*$Z$3,AND(($U$3+$W$3+$Y$3)&gt;$C$48,($U$3+$W$3+$Y$3)&lt;($C$48+$F$48)),(C6-W6-U6)+(($U$3+$W$3+$Y$3-$C$48)*G6),AND(($U$3+$W$3+$Y$3)&gt;($C$48+$F$48),($U$3+$W$3+$Y$3)&lt;($C$48+$F$48+$I$48)),((C6+F6)-W6-U6)+(($U$3+$W$3+$Y$3-$C$48-$F$48)*J6),AND(($U$3+$W$3+$Y$3)&gt;($C$48+$F$48+$I$48),($U$3+$W$3+$Y$3)&lt;($C$48+$F$48+$I$48+$L$48)),((C6+F6+I6)-W6-U6)+(($U$3+$W$3+$Y$3-$C$48-$F$48-$I$48)*M6),AND(($U$3+$W$3+$Y$3)&gt;($C$48+$F$48+$I$48+$L$48),($U$3+$W$3+$Y$3)&lt;($C$48+$F$48+$I$48+$L$48+$O$48)),((C6+F6+I6+L6)-W6-U6)+(($U$3+$W$3+$Y$3-$C$48-$F$48-$I$48-$L$48)*P6)),0)</f>
        <v>0</v>
      </c>
      <c r="AA6" s="55" cm="1">
        <f t="array" ref="AA6">ROUND(_xlfn.IFS($AA$3=0,0,$U$3+$W$3+$Y$3+$AA$3&lt;$C$48,(C6-Y6-W6-U6)*$AB$3,AND(($U$3+$W$3+$Y$3+$AA$3)&gt;$C$48,($U$3+$W$3+$Y$3+$AA$3)&lt;($C$48+$F$48)),(C6-Y6-W6-U6)+(($U$3+$W$3+$Y$3+$AA$3-$C$48)*G6),AND(($U$3+$W$3+$Y$3+$AA$3)&gt;($C$48+$F$48),($U$3+$W$3+$Y$3+$AA$3)&lt;($C$48+$F$48+$I$48)),((C6+F6)-Y6-W6-U6)+(($U$3+$W$3+$Y$3+$AA$3-$C$48-$F$48)*J6),AND(($U$3+$W$3+$Y$3+$AA$3)&gt;($C$48+$F$48+$I$48),($U$3+$W$3+$Y$3+$AA$3)&lt;($C$48+$F$48+$I$48+$L$48)),((C6+F6+I6)-Y6-W6-U6)+(($U$3+$W$3+$Y$3+$AA$3-$C$48-$F$48-$I$48)*M6),AND(($U$3+$W$3+$Y$3+$AA$3)&gt;($C$48+$F$48+$I$48+$L$48),($U$3+$W$3+$Y$3+$AA$3)&lt;($C$48+$F$48+$I$48+$L$48+$O$48)),((C6+F6+I6+L6)-Y6-W6-U6)+(($U$3+$W$3+$Y$3+$AA$3-$C$48-$F$48-$I$48-$L$48)*P6)),0)</f>
        <v>0</v>
      </c>
      <c r="AC6" s="55" cm="1">
        <f t="array" ref="AC6">ROUND(_xlfn.IFS($AC$3=0,0,$U$3+$W$3+$Y$3+$AA$3+$AC$3&lt;$C$48,(C6-AA6-Y6-W6-U6)*$AB$3,AND(($U$3+$W$3+$Y$3+$AA$3+$AC$3)&gt;$C$48,($U$3+$W$3+$Y$3+$AA$3+$AC$3)&lt;($C$48+$F$48)),(C6-AA6-Y6-W6-U6)+(($U$3+$W$3+$Y$3+$AA$3+$AC$3-$C$48)*G6),AND(($U$3+$W$3+$Y$3+$AA$3+$AC$3)&gt;($C$48+$F$48),($U$3+$W$3+$Y$3+$AA$3+$AC$3)&lt;($C$48+$F$48+$I$48)),((C6+F6)-AA6-Y6-W6-U6)+(($U$3+$W$3+$Y$3+$AA$3+$AC$3-$C$48-$F$48)*J6),AND(($U$3+$W$3+$Y$3+$AA$3+$AC$3)&gt;($C$48+$F$48+$I$48),($U$3+$W$3+$Y$3+$AA$3+$AC$3)&lt;($C$48+$F$48+$I$48+$L$48)),((C6+F6+I6)-AA6-Y6-W6-U6)+(($U$3+$W$3+$Y$3+$AA$3+$AC$3-$C$48-$F$48-$I$48)*M6),AND(($U$3+$W$3+$Y$3+$AA$3+$AC$3)&gt;($C$48+$F$48+$I$48+$L$48),($U$3+$W$3+$Y$3+$AA$3+$AC$3)&lt;($C$48+$F$48+$I$48+$L$48+$O$48)),((C6+F6+I6+L6)-AA6-Y6-W6-U6)+(($U$3+$W$3+$Y$3+$AA$3+$AC$3-$C$48-$F$48-$I$48-$L$48)*P6)),0)</f>
        <v>0</v>
      </c>
      <c r="AD6" s="55"/>
      <c r="AE6" s="55" cm="1">
        <f t="array" ref="AE6">ROUND(_xlfn.IFS($AE$3=0,0,$U$3+$W$3+$Y$3+$AA$3+$AC$3+$AE$3&lt;$C$48,(C6-AC6-AA6-Y6-W6-U6)*$AF$3,AND(($U$3+$W$3+$Y$3+$AA$3+$AC$3+$AE$3)&gt;$C$48,($U$3+$W$3+$Y$3+$AA$3+$AC$3+$AE$3)&lt;($C$48+$F$48)),(C6-AC6-AA6-Y6-W6-U6)+(($U$3+$W$3+$Y$3+$AA$3+$AC$3+$AE$3-$C$48)*G6),AND(($U$3+$W$3+$Y$3+$AA$3+$AC$3+$AE$3)&gt;($C$48+$F$48),($U$3+$W$3+$Y$3+$AA$3+$AC$3+$AE$3)&lt;($C$48+$F$48+$I$48)),((C6+F6)-AC6-AA6-Y6-W6-U6)+(($U$3+$W$3+$Y$3+$AA$3+$AC$3+$AE$3-$C$48-$F$48)*J6),AND(($U$3+$W$3+$Y$3+$AA$3+$AC$3+$AE$3)&gt;($C$48+$F$48+$I$48),($U$3+$W$3+$Y$3+$AA$3+$AC$3+$AE$3)&lt;($C$48+$F$48+$I$48+$L$48)),((C6+F6+I6)-AC6-AA6-Y6-W6-U6)+(($U$3+$W$3+$Y$3+$AA$3+$AC$3+$AE$3-$C$48-$F$48-$I$48)*M6),AND(($U$3+$W$3+$Y$3+$AA$3+$AC$3+$AE$3)&gt;($C$48+$F$48+$I$48+$L$48),($U$3+$W$3+$Y$3+$AA$3+$AC$3+$AE$3)&lt;($C$48+$F$48+$I$48+$L$48+$O$48)),((C6+F6+I6+L6)-AC6-AA6-Y6-W6-U6)+(($U$3+$W$3+$Y$3+$AA$3+$AC$3+$AE$3-$C$48-$F$48-$I$48-$L$48)*P6)),0)</f>
        <v>0</v>
      </c>
      <c r="AH6" s="131">
        <f t="shared" si="0"/>
        <v>0</v>
      </c>
      <c r="AJ6" s="103">
        <f t="shared" si="8"/>
        <v>0</v>
      </c>
    </row>
    <row r="7" spans="1:36" s="1" customFormat="1" ht="15.75" customHeight="1" x14ac:dyDescent="0.3">
      <c r="A7" s="109" t="s">
        <v>143</v>
      </c>
      <c r="B7" s="19"/>
      <c r="C7" s="31">
        <f>working!O45</f>
        <v>0</v>
      </c>
      <c r="D7" s="104" t="str">
        <f t="shared" si="1"/>
        <v/>
      </c>
      <c r="E7" s="19"/>
      <c r="F7" s="31">
        <f>working!W45</f>
        <v>0</v>
      </c>
      <c r="G7" s="104" t="str">
        <f t="shared" si="2"/>
        <v/>
      </c>
      <c r="H7" s="101"/>
      <c r="I7" s="31">
        <f>working!AE45</f>
        <v>0</v>
      </c>
      <c r="J7" s="104" t="str">
        <f t="shared" si="3"/>
        <v/>
      </c>
      <c r="K7" s="101"/>
      <c r="L7" s="31">
        <f>working!AM45</f>
        <v>0</v>
      </c>
      <c r="M7" s="104" t="str">
        <f t="shared" si="4"/>
        <v/>
      </c>
      <c r="N7" s="101"/>
      <c r="O7" s="31">
        <f>working!AU45</f>
        <v>0</v>
      </c>
      <c r="P7" s="104" t="str">
        <f t="shared" si="5"/>
        <v/>
      </c>
      <c r="Q7" s="101"/>
      <c r="R7" s="55">
        <f t="shared" si="6"/>
        <v>0</v>
      </c>
      <c r="S7" s="104" t="str">
        <f t="shared" si="7"/>
        <v/>
      </c>
      <c r="U7" s="55" cm="1">
        <f t="array" ref="U7">ROUND(_xlfn.IFS($U$3=0,0,$U$3=$C$48,C7,$U$3=$C$48+$F$48,C7+F7,$U$3=$C$48+$F$48+$I$48,C7+F7+I7,$U$3=$C$48+$F$48+$I$48+$L$48,C7+F7+I7+L7,$U$3=$R$48,R7,$U$3&lt;$C$48,C7*$V$3,AND(U$3&gt;$C$48,$U$3&lt;($C$48+$F$48)),C7+($U$3-$C$48)*G7,AND(U$3&gt;$C$48,$U$3&lt;($C$48+$F$48+$I$48)),C7+F7+($U$3-$C$48-$F$48)*J7,AND(U$3&gt;$C$48,$U$3&lt;($C$48+$F$48+$I$48+$L$48)),C7+F7+I7+($U$3-$C$48-$F$48-$I$48)*M7,AND(U$3&gt;$C$48,$U$3&lt;$R$48),C7+F7+I7+L7+($U$3-$C$48-$F$48-$I$48-$L$48)*P7),0)</f>
        <v>0</v>
      </c>
      <c r="V7" s="104"/>
      <c r="W7" s="55" cm="1">
        <f t="array" ref="W7">ROUND(_xlfn.IFS($W$3=0,0,$U$3+$W$3&lt;$C$48,(C7-U7)*$X$3,AND(($U$3+$W$3)&gt;$C$48,($U$3+$W$3)&lt;($C$48+$F$48)),(C7-U7)+(($U$3+$W$3-$C$48)*G7),AND(($U$3+$W$3)&gt;($C$48+$F$48),($U$3+$W$3)&lt;($C$48+$F$48+$I$48)),((C7+F7)-U7)+(($U$3+$W$3-$C$48-$F$48)*J7),AND(($U$3+$W$3)&gt;($C$48+$F$48+$I$48),($U$3+$W$3)&lt;($C$48+$F$48+$I$48+$L$48)),((C7+F7+I7)-U7)+(($U$3+$W$3-$C$48-$F$48-$I$48)*M7),AND(($U$3+$W$3)&gt;($C$48+$F$48+$I$48+$L$48),($U$3+$W$3)&lt;($C$48+$F$48+$I$48+$L$48+$O$48)),((C7+F7+I7+L7)-U7)+(($U$3+$W$3-$C$48-$F$48-$I$48-$L$48)*P7)),0)</f>
        <v>0</v>
      </c>
      <c r="Y7" s="55" cm="1">
        <f t="array" ref="Y7">ROUND(_xlfn.IFS($Y$3=0,0,$U$3+$W$3+$Y$3&lt;$C$48,(C7-W7-U7)*$Z$3,AND(($U$3+$W$3+$Y$3)&gt;$C$48,($U$3+$W$3+$Y$3)&lt;($C$48+$F$48)),(C7-W7-U7)+(($U$3+$W$3+$Y$3-$C$48)*G7),AND(($U$3+$W$3+$Y$3)&gt;($C$48+$F$48),($U$3+$W$3+$Y$3)&lt;($C$48+$F$48+$I$48)),((C7+F7)-W7-U7)+(($U$3+$W$3+$Y$3-$C$48-$F$48)*J7),AND(($U$3+$W$3+$Y$3)&gt;($C$48+$F$48+$I$48),($U$3+$W$3+$Y$3)&lt;($C$48+$F$48+$I$48+$L$48)),((C7+F7+I7)-W7-U7)+(($U$3+$W$3+$Y$3-$C$48-$F$48-$I$48)*M7),AND(($U$3+$W$3+$Y$3)&gt;($C$48+$F$48+$I$48+$L$48),($U$3+$W$3+$Y$3)&lt;($C$48+$F$48+$I$48+$L$48+$O$48)),((C7+F7+I7+L7)-W7-U7)+(($U$3+$W$3+$Y$3-$C$48-$F$48-$I$48-$L$48)*P7)),0)</f>
        <v>0</v>
      </c>
      <c r="AA7" s="55" cm="1">
        <f t="array" ref="AA7">ROUND(_xlfn.IFS($AA$3=0,0,$U$3+$W$3+$Y$3+$AA$3&lt;$C$48,(C7-Y7-W7-U7)*$AB$3,AND(($U$3+$W$3+$Y$3+$AA$3)&gt;$C$48,($U$3+$W$3+$Y$3+$AA$3)&lt;($C$48+$F$48)),(C7-Y7-W7-U7)+(($U$3+$W$3+$Y$3+$AA$3-$C$48)*G7),AND(($U$3+$W$3+$Y$3+$AA$3)&gt;($C$48+$F$48),($U$3+$W$3+$Y$3+$AA$3)&lt;($C$48+$F$48+$I$48)),((C7+F7)-Y7-W7-U7)+(($U$3+$W$3+$Y$3+$AA$3-$C$48-$F$48)*J7),AND(($U$3+$W$3+$Y$3+$AA$3)&gt;($C$48+$F$48+$I$48),($U$3+$W$3+$Y$3+$AA$3)&lt;($C$48+$F$48+$I$48+$L$48)),((C7+F7+I7)-Y7-W7-U7)+(($U$3+$W$3+$Y$3+$AA$3-$C$48-$F$48-$I$48)*M7),AND(($U$3+$W$3+$Y$3+$AA$3)&gt;($C$48+$F$48+$I$48+$L$48),($U$3+$W$3+$Y$3+$AA$3)&lt;($C$48+$F$48+$I$48+$L$48+$O$48)),((C7+F7+I7+L7)-Y7-W7-U7)+(($U$3+$W$3+$Y$3+$AA$3-$C$48-$F$48-$I$48-$L$48)*P7)),0)</f>
        <v>0</v>
      </c>
      <c r="AC7" s="55" cm="1">
        <f t="array" ref="AC7">ROUND(_xlfn.IFS($AC$3=0,0,$U$3+$W$3+$Y$3+$AA$3+$AC$3&lt;$C$48,(C7-AA7-Y7-W7-U7)*$AB$3,AND(($U$3+$W$3+$Y$3+$AA$3+$AC$3)&gt;$C$48,($U$3+$W$3+$Y$3+$AA$3+$AC$3)&lt;($C$48+$F$48)),(C7-AA7-Y7-W7-U7)+(($U$3+$W$3+$Y$3+$AA$3+$AC$3-$C$48)*G7),AND(($U$3+$W$3+$Y$3+$AA$3+$AC$3)&gt;($C$48+$F$48),($U$3+$W$3+$Y$3+$AA$3+$AC$3)&lt;($C$48+$F$48+$I$48)),((C7+F7)-AA7-Y7-W7-U7)+(($U$3+$W$3+$Y$3+$AA$3+$AC$3-$C$48-$F$48)*J7),AND(($U$3+$W$3+$Y$3+$AA$3+$AC$3)&gt;($C$48+$F$48+$I$48),($U$3+$W$3+$Y$3+$AA$3+$AC$3)&lt;($C$48+$F$48+$I$48+$L$48)),((C7+F7+I7)-AA7-Y7-W7-U7)+(($U$3+$W$3+$Y$3+$AA$3+$AC$3-$C$48-$F$48-$I$48)*M7),AND(($U$3+$W$3+$Y$3+$AA$3+$AC$3)&gt;($C$48+$F$48+$I$48+$L$48),($U$3+$W$3+$Y$3+$AA$3+$AC$3)&lt;($C$48+$F$48+$I$48+$L$48+$O$48)),((C7+F7+I7+L7)-AA7-Y7-W7-U7)+(($U$3+$W$3+$Y$3+$AA$3+$AC$3-$C$48-$F$48-$I$48-$L$48)*P7)),0)</f>
        <v>0</v>
      </c>
      <c r="AD7" s="55"/>
      <c r="AE7" s="55" cm="1">
        <f t="array" ref="AE7">ROUND(_xlfn.IFS($AE$3=0,0,$U$3+$W$3+$Y$3+$AA$3+$AC$3+$AE$3&lt;$C$48,(C7-AC7-AA7-Y7-W7-U7)*$AF$3,AND(($U$3+$W$3+$Y$3+$AA$3+$AC$3+$AE$3)&gt;$C$48,($U$3+$W$3+$Y$3+$AA$3+$AC$3+$AE$3)&lt;($C$48+$F$48)),(C7-AC7-AA7-Y7-W7-U7)+(($U$3+$W$3+$Y$3+$AA$3+$AC$3+$AE$3-$C$48)*G7),AND(($U$3+$W$3+$Y$3+$AA$3+$AC$3+$AE$3)&gt;($C$48+$F$48),($U$3+$W$3+$Y$3+$AA$3+$AC$3+$AE$3)&lt;($C$48+$F$48+$I$48)),((C7+F7)-AC7-AA7-Y7-W7-U7)+(($U$3+$W$3+$Y$3+$AA$3+$AC$3+$AE$3-$C$48-$F$48)*J7),AND(($U$3+$W$3+$Y$3+$AA$3+$AC$3+$AE$3)&gt;($C$48+$F$48+$I$48),($U$3+$W$3+$Y$3+$AA$3+$AC$3+$AE$3)&lt;($C$48+$F$48+$I$48+$L$48)),((C7+F7+I7)-AC7-AA7-Y7-W7-U7)+(($U$3+$W$3+$Y$3+$AA$3+$AC$3+$AE$3-$C$48-$F$48-$I$48)*M7),AND(($U$3+$W$3+$Y$3+$AA$3+$AC$3+$AE$3)&gt;($C$48+$F$48+$I$48+$L$48),($U$3+$W$3+$Y$3+$AA$3+$AC$3+$AE$3)&lt;($C$48+$F$48+$I$48+$L$48+$O$48)),((C7+F7+I7+L7)-AC7-AA7-Y7-W7-U7)+(($U$3+$W$3+$Y$3+$AA$3+$AC$3+$AE$3-$C$48-$F$48-$I$48-$L$48)*P7)),0)</f>
        <v>0</v>
      </c>
      <c r="AH7" s="131">
        <f t="shared" si="0"/>
        <v>0</v>
      </c>
      <c r="AJ7" s="103">
        <f t="shared" si="8"/>
        <v>0</v>
      </c>
    </row>
    <row r="8" spans="1:36" s="1" customFormat="1" ht="15.75" customHeight="1" x14ac:dyDescent="0.3">
      <c r="A8" s="109" t="s">
        <v>144</v>
      </c>
      <c r="B8" s="19"/>
      <c r="C8" s="31">
        <f>working!O41</f>
        <v>0</v>
      </c>
      <c r="D8" s="104" t="str">
        <f t="shared" si="1"/>
        <v/>
      </c>
      <c r="E8" s="19"/>
      <c r="F8" s="31">
        <f>working!W41</f>
        <v>0</v>
      </c>
      <c r="G8" s="104" t="str">
        <f t="shared" si="2"/>
        <v/>
      </c>
      <c r="H8" s="101"/>
      <c r="I8" s="31">
        <f>working!AE41</f>
        <v>0</v>
      </c>
      <c r="J8" s="104" t="str">
        <f t="shared" si="3"/>
        <v/>
      </c>
      <c r="K8" s="101"/>
      <c r="L8" s="31">
        <f>working!AM41</f>
        <v>0</v>
      </c>
      <c r="M8" s="104" t="str">
        <f t="shared" si="4"/>
        <v/>
      </c>
      <c r="N8" s="101"/>
      <c r="O8" s="31">
        <f>working!AU41</f>
        <v>0</v>
      </c>
      <c r="P8" s="104" t="str">
        <f t="shared" si="5"/>
        <v/>
      </c>
      <c r="Q8" s="101"/>
      <c r="R8" s="55">
        <f t="shared" si="6"/>
        <v>0</v>
      </c>
      <c r="S8" s="104" t="str">
        <f t="shared" si="7"/>
        <v/>
      </c>
      <c r="U8" s="55" cm="1">
        <f t="array" ref="U8">ROUND(_xlfn.IFS($U$3=0,0,$U$3=$C$48,C8,$U$3=$C$48+$F$48,C8+F8,$U$3=$C$48+$F$48+$I$48,C8+F8+I8,$U$3=$C$48+$F$48+$I$48+$L$48,C8+F8+I8+L8,$U$3=$R$48,R8,$U$3&lt;$C$48,C8*$V$3,AND(U$3&gt;$C$48,$U$3&lt;($C$48+$F$48)),C8+($U$3-$C$48)*G8,AND(U$3&gt;$C$48,$U$3&lt;($C$48+$F$48+$I$48)),C8+F8+($U$3-$C$48-$F$48)*J8,AND(U$3&gt;$C$48,$U$3&lt;($C$48+$F$48+$I$48+$L$48)),C8+F8+I8+($U$3-$C$48-$F$48-$I$48)*M8,AND(U$3&gt;$C$48,$U$3&lt;$R$48),C8+F8+I8+L8+($U$3-$C$48-$F$48-$I$48-$L$48)*P8),0)</f>
        <v>0</v>
      </c>
      <c r="V8" s="104"/>
      <c r="W8" s="55" cm="1">
        <f t="array" ref="W8">ROUND(_xlfn.IFS($W$3=0,0,$U$3+$W$3&lt;$C$48,(C8-U8)*$X$3,AND(($U$3+$W$3)&gt;$C$48,($U$3+$W$3)&lt;($C$48+$F$48)),(C8-U8)+(($U$3+$W$3-$C$48)*G8),AND(($U$3+$W$3)&gt;($C$48+$F$48),($U$3+$W$3)&lt;($C$48+$F$48+$I$48)),((C8+F8)-U8)+(($U$3+$W$3-$C$48-$F$48)*J8),AND(($U$3+$W$3)&gt;($C$48+$F$48+$I$48),($U$3+$W$3)&lt;($C$48+$F$48+$I$48+$L$48)),((C8+F8+I8)-U8)+(($U$3+$W$3-$C$48-$F$48-$I$48)*M8),AND(($U$3+$W$3)&gt;($C$48+$F$48+$I$48+$L$48),($U$3+$W$3)&lt;($C$48+$F$48+$I$48+$L$48+$O$48)),((C8+F8+I8+L8)-U8)+(($U$3+$W$3-$C$48-$F$48-$I$48-$L$48)*P8)),0)</f>
        <v>0</v>
      </c>
      <c r="Y8" s="55" cm="1">
        <f t="array" ref="Y8">ROUND(_xlfn.IFS($Y$3=0,0,$U$3+$W$3+$Y$3&lt;$C$48,(C8-W8-U8)*$Z$3,AND(($U$3+$W$3+$Y$3)&gt;$C$48,($U$3+$W$3+$Y$3)&lt;($C$48+$F$48)),(C8-W8-U8)+(($U$3+$W$3+$Y$3-$C$48)*G8),AND(($U$3+$W$3+$Y$3)&gt;($C$48+$F$48),($U$3+$W$3+$Y$3)&lt;($C$48+$F$48+$I$48)),((C8+F8)-W8-U8)+(($U$3+$W$3+$Y$3-$C$48-$F$48)*J8),AND(($U$3+$W$3+$Y$3)&gt;($C$48+$F$48+$I$48),($U$3+$W$3+$Y$3)&lt;($C$48+$F$48+$I$48+$L$48)),((C8+F8+I8)-W8-U8)+(($U$3+$W$3+$Y$3-$C$48-$F$48-$I$48)*M8),AND(($U$3+$W$3+$Y$3)&gt;($C$48+$F$48+$I$48+$L$48),($U$3+$W$3+$Y$3)&lt;($C$48+$F$48+$I$48+$L$48+$O$48)),((C8+F8+I8+L8)-W8-U8)+(($U$3+$W$3+$Y$3-$C$48-$F$48-$I$48-$L$48)*P8)),0)</f>
        <v>0</v>
      </c>
      <c r="AA8" s="55" cm="1">
        <f t="array" ref="AA8">ROUND(_xlfn.IFS($AA$3=0,0,$U$3+$W$3+$Y$3+$AA$3&lt;$C$48,(C8-Y8-W8-U8)*$AB$3,AND(($U$3+$W$3+$Y$3+$AA$3)&gt;$C$48,($U$3+$W$3+$Y$3+$AA$3)&lt;($C$48+$F$48)),(C8-Y8-W8-U8)+(($U$3+$W$3+$Y$3+$AA$3-$C$48)*G8),AND(($U$3+$W$3+$Y$3+$AA$3)&gt;($C$48+$F$48),($U$3+$W$3+$Y$3+$AA$3)&lt;($C$48+$F$48+$I$48)),((C8+F8)-Y8-W8-U8)+(($U$3+$W$3+$Y$3+$AA$3-$C$48-$F$48)*J8),AND(($U$3+$W$3+$Y$3+$AA$3)&gt;($C$48+$F$48+$I$48),($U$3+$W$3+$Y$3+$AA$3)&lt;($C$48+$F$48+$I$48+$L$48)),((C8+F8+I8)-Y8-W8-U8)+(($U$3+$W$3+$Y$3+$AA$3-$C$48-$F$48-$I$48)*M8),AND(($U$3+$W$3+$Y$3+$AA$3)&gt;($C$48+$F$48+$I$48+$L$48),($U$3+$W$3+$Y$3+$AA$3)&lt;($C$48+$F$48+$I$48+$L$48+$O$48)),((C8+F8+I8+L8)-Y8-W8-U8)+(($U$3+$W$3+$Y$3+$AA$3-$C$48-$F$48-$I$48-$L$48)*P8)),0)</f>
        <v>0</v>
      </c>
      <c r="AC8" s="55" cm="1">
        <f t="array" ref="AC8">ROUND(_xlfn.IFS($AC$3=0,0,$U$3+$W$3+$Y$3+$AA$3+$AC$3&lt;$C$48,(C8-AA8-Y8-W8-U8)*$AB$3,AND(($U$3+$W$3+$Y$3+$AA$3+$AC$3)&gt;$C$48,($U$3+$W$3+$Y$3+$AA$3+$AC$3)&lt;($C$48+$F$48)),(C8-AA8-Y8-W8-U8)+(($U$3+$W$3+$Y$3+$AA$3+$AC$3-$C$48)*G8),AND(($U$3+$W$3+$Y$3+$AA$3+$AC$3)&gt;($C$48+$F$48),($U$3+$W$3+$Y$3+$AA$3+$AC$3)&lt;($C$48+$F$48+$I$48)),((C8+F8)-AA8-Y8-W8-U8)+(($U$3+$W$3+$Y$3+$AA$3+$AC$3-$C$48-$F$48)*J8),AND(($U$3+$W$3+$Y$3+$AA$3+$AC$3)&gt;($C$48+$F$48+$I$48),($U$3+$W$3+$Y$3+$AA$3+$AC$3)&lt;($C$48+$F$48+$I$48+$L$48)),((C8+F8+I8)-AA8-Y8-W8-U8)+(($U$3+$W$3+$Y$3+$AA$3+$AC$3-$C$48-$F$48-$I$48)*M8),AND(($U$3+$W$3+$Y$3+$AA$3+$AC$3)&gt;($C$48+$F$48+$I$48+$L$48),($U$3+$W$3+$Y$3+$AA$3+$AC$3)&lt;($C$48+$F$48+$I$48+$L$48+$O$48)),((C8+F8+I8+L8)-AA8-Y8-W8-U8)+(($U$3+$W$3+$Y$3+$AA$3+$AC$3-$C$48-$F$48-$I$48-$L$48)*P8)),0)</f>
        <v>0</v>
      </c>
      <c r="AD8" s="55"/>
      <c r="AE8" s="55" cm="1">
        <f t="array" ref="AE8">ROUND(_xlfn.IFS($AE$3=0,0,$U$3+$W$3+$Y$3+$AA$3+$AC$3+$AE$3&lt;$C$48,(C8-AC8-AA8-Y8-W8-U8)*$AF$3,AND(($U$3+$W$3+$Y$3+$AA$3+$AC$3+$AE$3)&gt;$C$48,($U$3+$W$3+$Y$3+$AA$3+$AC$3+$AE$3)&lt;($C$48+$F$48)),(C8-AC8-AA8-Y8-W8-U8)+(($U$3+$W$3+$Y$3+$AA$3+$AC$3+$AE$3-$C$48)*G8),AND(($U$3+$W$3+$Y$3+$AA$3+$AC$3+$AE$3)&gt;($C$48+$F$48),($U$3+$W$3+$Y$3+$AA$3+$AC$3+$AE$3)&lt;($C$48+$F$48+$I$48)),((C8+F8)-AC8-AA8-Y8-W8-U8)+(($U$3+$W$3+$Y$3+$AA$3+$AC$3+$AE$3-$C$48-$F$48)*J8),AND(($U$3+$W$3+$Y$3+$AA$3+$AC$3+$AE$3)&gt;($C$48+$F$48+$I$48),($U$3+$W$3+$Y$3+$AA$3+$AC$3+$AE$3)&lt;($C$48+$F$48+$I$48+$L$48)),((C8+F8+I8)-AC8-AA8-Y8-W8-U8)+(($U$3+$W$3+$Y$3+$AA$3+$AC$3+$AE$3-$C$48-$F$48-$I$48)*M8),AND(($U$3+$W$3+$Y$3+$AA$3+$AC$3+$AE$3)&gt;($C$48+$F$48+$I$48+$L$48),($U$3+$W$3+$Y$3+$AA$3+$AC$3+$AE$3)&lt;($C$48+$F$48+$I$48+$L$48+$O$48)),((C8+F8+I8+L8)-AC8-AA8-Y8-W8-U8)+(($U$3+$W$3+$Y$3+$AA$3+$AC$3+$AE$3-$C$48-$F$48-$I$48-$L$48)*P8)),0)</f>
        <v>0</v>
      </c>
      <c r="AH8" s="131">
        <f t="shared" si="0"/>
        <v>0</v>
      </c>
      <c r="AJ8" s="103">
        <f t="shared" si="8"/>
        <v>0</v>
      </c>
    </row>
    <row r="9" spans="1:36" s="1" customFormat="1" ht="15.75" customHeight="1" x14ac:dyDescent="0.3">
      <c r="A9" s="109" t="s">
        <v>145</v>
      </c>
      <c r="B9" s="19"/>
      <c r="C9" s="31">
        <f>working!O56</f>
        <v>0</v>
      </c>
      <c r="D9" s="104" t="str">
        <f t="shared" si="1"/>
        <v/>
      </c>
      <c r="E9" s="19"/>
      <c r="F9" s="31">
        <f>working!W56</f>
        <v>0</v>
      </c>
      <c r="G9" s="104" t="str">
        <f t="shared" si="2"/>
        <v/>
      </c>
      <c r="H9" s="101"/>
      <c r="I9" s="31">
        <f>working!AE56</f>
        <v>0</v>
      </c>
      <c r="J9" s="104" t="str">
        <f t="shared" si="3"/>
        <v/>
      </c>
      <c r="K9" s="101"/>
      <c r="L9" s="31">
        <f>working!AM56</f>
        <v>0</v>
      </c>
      <c r="M9" s="104" t="str">
        <f t="shared" si="4"/>
        <v/>
      </c>
      <c r="N9" s="101"/>
      <c r="O9" s="31">
        <f>working!AU56</f>
        <v>0</v>
      </c>
      <c r="P9" s="104" t="str">
        <f t="shared" si="5"/>
        <v/>
      </c>
      <c r="Q9" s="101"/>
      <c r="R9" s="55">
        <f t="shared" si="6"/>
        <v>0</v>
      </c>
      <c r="S9" s="104" t="str">
        <f t="shared" si="7"/>
        <v/>
      </c>
      <c r="U9" s="55" cm="1">
        <f t="array" ref="U9">ROUND(_xlfn.IFS($U$3=0,0,$U$3=$C$48,C9,$U$3=$C$48+$F$48,C9+F9,$U$3=$C$48+$F$48+$I$48,C9+F9+I9,$U$3=$C$48+$F$48+$I$48+$L$48,C9+F9+I9+L9,$U$3=$R$48,R9,$U$3&lt;$C$48,C9*$V$3,AND(U$3&gt;$C$48,$U$3&lt;($C$48+$F$48)),C9+($U$3-$C$48)*G9,AND(U$3&gt;$C$48,$U$3&lt;($C$48+$F$48+$I$48)),C9+F9+($U$3-$C$48-$F$48)*J9,AND(U$3&gt;$C$48,$U$3&lt;($C$48+$F$48+$I$48+$L$48)),C9+F9+I9+($U$3-$C$48-$F$48-$I$48)*M9,AND(U$3&gt;$C$48,$U$3&lt;$R$48),C9+F9+I9+L9+($U$3-$C$48-$F$48-$I$48-$L$48)*P9),0)</f>
        <v>0</v>
      </c>
      <c r="V9" s="104"/>
      <c r="W9" s="55" cm="1">
        <f t="array" ref="W9">ROUND(_xlfn.IFS($W$3=0,0,$U$3+$W$3&lt;$C$48,(C9-U9)*$X$3,AND(($U$3+$W$3)&gt;$C$48,($U$3+$W$3)&lt;($C$48+$F$48)),(C9-U9)+(($U$3+$W$3-$C$48)*G9),AND(($U$3+$W$3)&gt;($C$48+$F$48),($U$3+$W$3)&lt;($C$48+$F$48+$I$48)),((C9+F9)-U9)+(($U$3+$W$3-$C$48-$F$48)*J9),AND(($U$3+$W$3)&gt;($C$48+$F$48+$I$48),($U$3+$W$3)&lt;($C$48+$F$48+$I$48+$L$48)),((C9+F9+I9)-U9)+(($U$3+$W$3-$C$48-$F$48-$I$48)*M9),AND(($U$3+$W$3)&gt;($C$48+$F$48+$I$48+$L$48),($U$3+$W$3)&lt;($C$48+$F$48+$I$48+$L$48+$O$48)),((C9+F9+I9+L9)-U9)+(($U$3+$W$3-$C$48-$F$48-$I$48-$L$48)*P9)),0)</f>
        <v>0</v>
      </c>
      <c r="Y9" s="55" cm="1">
        <f t="array" ref="Y9">ROUND(_xlfn.IFS($Y$3=0,0,$U$3+$W$3+$Y$3&lt;$C$48,(C9-W9-U9)*$Z$3,AND(($U$3+$W$3+$Y$3)&gt;$C$48,($U$3+$W$3+$Y$3)&lt;($C$48+$F$48)),(C9-W9-U9)+(($U$3+$W$3+$Y$3-$C$48)*G9),AND(($U$3+$W$3+$Y$3)&gt;($C$48+$F$48),($U$3+$W$3+$Y$3)&lt;($C$48+$F$48+$I$48)),((C9+F9)-W9-U9)+(($U$3+$W$3+$Y$3-$C$48-$F$48)*J9),AND(($U$3+$W$3+$Y$3)&gt;($C$48+$F$48+$I$48),($U$3+$W$3+$Y$3)&lt;($C$48+$F$48+$I$48+$L$48)),((C9+F9+I9)-W9-U9)+(($U$3+$W$3+$Y$3-$C$48-$F$48-$I$48)*M9),AND(($U$3+$W$3+$Y$3)&gt;($C$48+$F$48+$I$48+$L$48),($U$3+$W$3+$Y$3)&lt;($C$48+$F$48+$I$48+$L$48+$O$48)),((C9+F9+I9+L9)-W9-U9)+(($U$3+$W$3+$Y$3-$C$48-$F$48-$I$48-$L$48)*P9)),0)</f>
        <v>0</v>
      </c>
      <c r="AA9" s="55" cm="1">
        <f t="array" ref="AA9">ROUND(_xlfn.IFS($AA$3=0,0,$U$3+$W$3+$Y$3+$AA$3&lt;$C$48,(C9-Y9-W9-U9)*$AB$3,AND(($U$3+$W$3+$Y$3+$AA$3)&gt;$C$48,($U$3+$W$3+$Y$3+$AA$3)&lt;($C$48+$F$48)),(C9-Y9-W9-U9)+(($U$3+$W$3+$Y$3+$AA$3-$C$48)*G9),AND(($U$3+$W$3+$Y$3+$AA$3)&gt;($C$48+$F$48),($U$3+$W$3+$Y$3+$AA$3)&lt;($C$48+$F$48+$I$48)),((C9+F9)-Y9-W9-U9)+(($U$3+$W$3+$Y$3+$AA$3-$C$48-$F$48)*J9),AND(($U$3+$W$3+$Y$3+$AA$3)&gt;($C$48+$F$48+$I$48),($U$3+$W$3+$Y$3+$AA$3)&lt;($C$48+$F$48+$I$48+$L$48)),((C9+F9+I9)-Y9-W9-U9)+(($U$3+$W$3+$Y$3+$AA$3-$C$48-$F$48-$I$48)*M9),AND(($U$3+$W$3+$Y$3+$AA$3)&gt;($C$48+$F$48+$I$48+$L$48),($U$3+$W$3+$Y$3+$AA$3)&lt;($C$48+$F$48+$I$48+$L$48+$O$48)),((C9+F9+I9+L9)-Y9-W9-U9)+(($U$3+$W$3+$Y$3+$AA$3-$C$48-$F$48-$I$48-$L$48)*P9)),0)</f>
        <v>0</v>
      </c>
      <c r="AC9" s="55" cm="1">
        <f t="array" ref="AC9">ROUND(_xlfn.IFS($AC$3=0,0,$U$3+$W$3+$Y$3+$AA$3+$AC$3&lt;$C$48,(C9-AA9-Y9-W9-U9)*$AB$3,AND(($U$3+$W$3+$Y$3+$AA$3+$AC$3)&gt;$C$48,($U$3+$W$3+$Y$3+$AA$3+$AC$3)&lt;($C$48+$F$48)),(C9-AA9-Y9-W9-U9)+(($U$3+$W$3+$Y$3+$AA$3+$AC$3-$C$48)*G9),AND(($U$3+$W$3+$Y$3+$AA$3+$AC$3)&gt;($C$48+$F$48),($U$3+$W$3+$Y$3+$AA$3+$AC$3)&lt;($C$48+$F$48+$I$48)),((C9+F9)-AA9-Y9-W9-U9)+(($U$3+$W$3+$Y$3+$AA$3+$AC$3-$C$48-$F$48)*J9),AND(($U$3+$W$3+$Y$3+$AA$3+$AC$3)&gt;($C$48+$F$48+$I$48),($U$3+$W$3+$Y$3+$AA$3+$AC$3)&lt;($C$48+$F$48+$I$48+$L$48)),((C9+F9+I9)-AA9-Y9-W9-U9)+(($U$3+$W$3+$Y$3+$AA$3+$AC$3-$C$48-$F$48-$I$48)*M9),AND(($U$3+$W$3+$Y$3+$AA$3+$AC$3)&gt;($C$48+$F$48+$I$48+$L$48),($U$3+$W$3+$Y$3+$AA$3+$AC$3)&lt;($C$48+$F$48+$I$48+$L$48+$O$48)),((C9+F9+I9+L9)-AA9-Y9-W9-U9)+(($U$3+$W$3+$Y$3+$AA$3+$AC$3-$C$48-$F$48-$I$48-$L$48)*P9)),0)</f>
        <v>0</v>
      </c>
      <c r="AD9" s="55"/>
      <c r="AE9" s="55" cm="1">
        <f t="array" ref="AE9">ROUND(_xlfn.IFS($AE$3=0,0,$U$3+$W$3+$Y$3+$AA$3+$AC$3+$AE$3&lt;$C$48,(C9-AC9-AA9-Y9-W9-U9)*$AF$3,AND(($U$3+$W$3+$Y$3+$AA$3+$AC$3+$AE$3)&gt;$C$48,($U$3+$W$3+$Y$3+$AA$3+$AC$3+$AE$3)&lt;($C$48+$F$48)),(C9-AC9-AA9-Y9-W9-U9)+(($U$3+$W$3+$Y$3+$AA$3+$AC$3+$AE$3-$C$48)*G9),AND(($U$3+$W$3+$Y$3+$AA$3+$AC$3+$AE$3)&gt;($C$48+$F$48),($U$3+$W$3+$Y$3+$AA$3+$AC$3+$AE$3)&lt;($C$48+$F$48+$I$48)),((C9+F9)-AC9-AA9-Y9-W9-U9)+(($U$3+$W$3+$Y$3+$AA$3+$AC$3+$AE$3-$C$48-$F$48)*J9),AND(($U$3+$W$3+$Y$3+$AA$3+$AC$3+$AE$3)&gt;($C$48+$F$48+$I$48),($U$3+$W$3+$Y$3+$AA$3+$AC$3+$AE$3)&lt;($C$48+$F$48+$I$48+$L$48)),((C9+F9+I9)-AC9-AA9-Y9-W9-U9)+(($U$3+$W$3+$Y$3+$AA$3+$AC$3+$AE$3-$C$48-$F$48-$I$48)*M9),AND(($U$3+$W$3+$Y$3+$AA$3+$AC$3+$AE$3)&gt;($C$48+$F$48+$I$48+$L$48),($U$3+$W$3+$Y$3+$AA$3+$AC$3+$AE$3)&lt;($C$48+$F$48+$I$48+$L$48+$O$48)),((C9+F9+I9+L9)-AC9-AA9-Y9-W9-U9)+(($U$3+$W$3+$Y$3+$AA$3+$AC$3+$AE$3-$C$48-$F$48-$I$48-$L$48)*P9)),0)</f>
        <v>0</v>
      </c>
      <c r="AH9" s="131">
        <f t="shared" si="0"/>
        <v>0</v>
      </c>
      <c r="AJ9" s="103">
        <f t="shared" si="8"/>
        <v>0</v>
      </c>
    </row>
    <row r="10" spans="1:36" ht="15.75" customHeight="1" x14ac:dyDescent="0.3">
      <c r="A10" s="109" t="s">
        <v>146</v>
      </c>
      <c r="B10" s="19"/>
      <c r="C10" s="123">
        <v>0</v>
      </c>
      <c r="D10" s="124">
        <v>0</v>
      </c>
      <c r="E10" s="19"/>
      <c r="F10" s="123">
        <v>0</v>
      </c>
      <c r="G10" s="124">
        <v>0</v>
      </c>
      <c r="H10" s="101"/>
      <c r="I10" s="123">
        <v>0</v>
      </c>
      <c r="J10" s="124">
        <v>0</v>
      </c>
      <c r="K10" s="101"/>
      <c r="L10" s="123">
        <v>0</v>
      </c>
      <c r="M10" s="124">
        <v>0</v>
      </c>
      <c r="N10" s="101"/>
      <c r="O10" s="123">
        <v>0</v>
      </c>
      <c r="P10" s="124">
        <v>0</v>
      </c>
      <c r="Q10" s="101"/>
      <c r="R10" s="125">
        <f t="shared" si="6"/>
        <v>0</v>
      </c>
      <c r="S10" s="124">
        <v>0</v>
      </c>
      <c r="U10" s="55" cm="1">
        <f t="array" ref="U10">ROUND(_xlfn.IFS($U$3=0,0,$U$3=$C$48,C10,$U$3=$C$48+$F$48,C10+F10,$U$3=$C$48+$F$48+$I$48,C10+F10+I10,$U$3=$C$48+$F$48+$I$48+$L$48,C10+F10+I10+L10,$U$3=$R$48,R10,$U$3&lt;$C$48,C10*$V$3,AND(U$3&gt;$C$48,$U$3&lt;($C$48+$F$48)),C10+($U$3-$C$48)*G10,AND(U$3&gt;$C$48,$U$3&lt;($C$48+$F$48+$I$48)),C10+F10+($U$3-$C$48-$F$48)*J10,AND(U$3&gt;$C$48,$U$3&lt;($C$48+$F$48+$I$48+$L$48)),C10+F10+I10+($U$3-$C$48-$F$48-$I$48)*M10,AND(U$3&gt;$C$48,$U$3&lt;$R$48),C10+F10+I10+L10+($U$3-$C$48-$F$48-$I$48-$L$48)*P10),0)</f>
        <v>0</v>
      </c>
      <c r="V10" s="104"/>
      <c r="W10" s="55" cm="1">
        <f t="array" ref="W10">ROUND(_xlfn.IFS($W$3=0,0,$U$3+$W$3&lt;$C$48,(C10-U10)*$X$3,AND(($U$3+$W$3)&gt;$C$48,($U$3+$W$3)&lt;($C$48+$F$48)),(C10-U10)+(($U$3+$W$3-$C$48)*G10),AND(($U$3+$W$3)&gt;($C$48+$F$48),($U$3+$W$3)&lt;($C$48+$F$48+$I$48)),((C10+F10)-U10)+(($U$3+$W$3-$C$48-$F$48)*J10),AND(($U$3+$W$3)&gt;($C$48+$F$48+$I$48),($U$3+$W$3)&lt;($C$48+$F$48+$I$48+$L$48)),((C10+F10+I10)-U10)+(($U$3+$W$3-$C$48-$F$48-$I$48)*M10),AND(($U$3+$W$3)&gt;($C$48+$F$48+$I$48+$L$48),($U$3+$W$3)&lt;($C$48+$F$48+$I$48+$L$48+$O$48)),((C10+F10+I10+L10)-U10)+(($U$3+$W$3-$C$48-$F$48-$I$48-$L$48)*P10)),0)</f>
        <v>0</v>
      </c>
      <c r="X10" s="1"/>
      <c r="Y10" s="55" cm="1">
        <f t="array" ref="Y10">ROUND(_xlfn.IFS($Y$3=0,0,$U$3+$W$3+$Y$3&lt;$C$48,(C10-W10-U10)*$Z$3,AND(($U$3+$W$3+$Y$3)&gt;$C$48,($U$3+$W$3+$Y$3)&lt;($C$48+$F$48)),(C10-W10-U10)+(($U$3+$W$3+$Y$3-$C$48)*G10),AND(($U$3+$W$3+$Y$3)&gt;($C$48+$F$48),($U$3+$W$3+$Y$3)&lt;($C$48+$F$48+$I$48)),((C10+F10)-W10-U10)+(($U$3+$W$3+$Y$3-$C$48-$F$48)*J10),AND(($U$3+$W$3+$Y$3)&gt;($C$48+$F$48+$I$48),($U$3+$W$3+$Y$3)&lt;($C$48+$F$48+$I$48+$L$48)),((C10+F10+I10)-W10-U10)+(($U$3+$W$3+$Y$3-$C$48-$F$48-$I$48)*M10),AND(($U$3+$W$3+$Y$3)&gt;($C$48+$F$48+$I$48+$L$48),($U$3+$W$3+$Y$3)&lt;($C$48+$F$48+$I$48+$L$48+$O$48)),((C10+F10+I10+L10)-W10-U10)+(($U$3+$W$3+$Y$3-$C$48-$F$48-$I$48-$L$48)*P10)),0)</f>
        <v>0</v>
      </c>
      <c r="Z10" s="1"/>
      <c r="AA10" s="55" cm="1">
        <f t="array" ref="AA10">ROUND(_xlfn.IFS($AA$3=0,0,$U$3+$W$3+$Y$3+$AA$3&lt;$C$48,(C10-Y10-W10-U10)*$AB$3,AND(($U$3+$W$3+$Y$3+$AA$3)&gt;$C$48,($U$3+$W$3+$Y$3+$AA$3)&lt;($C$48+$F$48)),(C10-Y10-W10-U10)+(($U$3+$W$3+$Y$3+$AA$3-$C$48)*G10),AND(($U$3+$W$3+$Y$3+$AA$3)&gt;($C$48+$F$48),($U$3+$W$3+$Y$3+$AA$3)&lt;($C$48+$F$48+$I$48)),((C10+F10)-Y10-W10-U10)+(($U$3+$W$3+$Y$3+$AA$3-$C$48-$F$48)*J10),AND(($U$3+$W$3+$Y$3+$AA$3)&gt;($C$48+$F$48+$I$48),($U$3+$W$3+$Y$3+$AA$3)&lt;($C$48+$F$48+$I$48+$L$48)),((C10+F10+I10)-Y10-W10-U10)+(($U$3+$W$3+$Y$3+$AA$3-$C$48-$F$48-$I$48)*M10),AND(($U$3+$W$3+$Y$3+$AA$3)&gt;($C$48+$F$48+$I$48+$L$48),($U$3+$W$3+$Y$3+$AA$3)&lt;($C$48+$F$48+$I$48+$L$48+$O$48)),((C10+F10+I10+L10)-Y10-W10-U10)+(($U$3+$W$3+$Y$3+$AA$3-$C$48-$F$48-$I$48-$L$48)*P10)),0)</f>
        <v>0</v>
      </c>
      <c r="AB10" s="1"/>
      <c r="AC10" s="55" cm="1">
        <f t="array" ref="AC10">ROUND(_xlfn.IFS($AC$3=0,0,$U$3+$W$3+$Y$3+$AA$3+$AC$3&lt;$C$48,(C10-AA10-Y10-W10-U10)*$AB$3,AND(($U$3+$W$3+$Y$3+$AA$3+$AC$3)&gt;$C$48,($U$3+$W$3+$Y$3+$AA$3+$AC$3)&lt;($C$48+$F$48)),(C10-AA10-Y10-W10-U10)+(($U$3+$W$3+$Y$3+$AA$3+$AC$3-$C$48)*G10),AND(($U$3+$W$3+$Y$3+$AA$3+$AC$3)&gt;($C$48+$F$48),($U$3+$W$3+$Y$3+$AA$3+$AC$3)&lt;($C$48+$F$48+$I$48)),((C10+F10)-AA10-Y10-W10-U10)+(($U$3+$W$3+$Y$3+$AA$3+$AC$3-$C$48-$F$48)*J10),AND(($U$3+$W$3+$Y$3+$AA$3+$AC$3)&gt;($C$48+$F$48+$I$48),($U$3+$W$3+$Y$3+$AA$3+$AC$3)&lt;($C$48+$F$48+$I$48+$L$48)),((C10+F10+I10)-AA10-Y10-W10-U10)+(($U$3+$W$3+$Y$3+$AA$3+$AC$3-$C$48-$F$48-$I$48)*M10),AND(($U$3+$W$3+$Y$3+$AA$3+$AC$3)&gt;($C$48+$F$48+$I$48+$L$48),($U$3+$W$3+$Y$3+$AA$3+$AC$3)&lt;($C$48+$F$48+$I$48+$L$48+$O$48)),((C10+F10+I10+L10)-AA10-Y10-W10-U10)+(($U$3+$W$3+$Y$3+$AA$3+$AC$3-$C$48-$F$48-$I$48-$L$48)*P10)),0)</f>
        <v>0</v>
      </c>
      <c r="AD10" s="55"/>
      <c r="AE10" s="55" cm="1">
        <f t="array" ref="AE10">ROUND(_xlfn.IFS($AE$3=0,0,$U$3+$W$3+$Y$3+$AA$3+$AC$3+$AE$3&lt;$C$48,(C10-AC10-AA10-Y10-W10-U10)*$AF$3,AND(($U$3+$W$3+$Y$3+$AA$3+$AC$3+$AE$3)&gt;$C$48,($U$3+$W$3+$Y$3+$AA$3+$AC$3+$AE$3)&lt;($C$48+$F$48)),(C10-AC10-AA10-Y10-W10-U10)+(($U$3+$W$3+$Y$3+$AA$3+$AC$3+$AE$3-$C$48)*G10),AND(($U$3+$W$3+$Y$3+$AA$3+$AC$3+$AE$3)&gt;($C$48+$F$48),($U$3+$W$3+$Y$3+$AA$3+$AC$3+$AE$3)&lt;($C$48+$F$48+$I$48)),((C10+F10)-AC10-AA10-Y10-W10-U10)+(($U$3+$W$3+$Y$3+$AA$3+$AC$3+$AE$3-$C$48-$F$48)*J10),AND(($U$3+$W$3+$Y$3+$AA$3+$AC$3+$AE$3)&gt;($C$48+$F$48+$I$48),($U$3+$W$3+$Y$3+$AA$3+$AC$3+$AE$3)&lt;($C$48+$F$48+$I$48+$L$48)),((C10+F10+I10)-AC10-AA10-Y10-W10-U10)+(($U$3+$W$3+$Y$3+$AA$3+$AC$3+$AE$3-$C$48-$F$48-$I$48)*M10),AND(($U$3+$W$3+$Y$3+$AA$3+$AC$3+$AE$3)&gt;($C$48+$F$48+$I$48+$L$48),($U$3+$W$3+$Y$3+$AA$3+$AC$3+$AE$3)&lt;($C$48+$F$48+$I$48+$L$48+$O$48)),((C10+F10+I10+L10)-AC10-AA10-Y10-W10-U10)+(($U$3+$W$3+$Y$3+$AA$3+$AC$3+$AE$3-$C$48-$F$48-$I$48-$L$48)*P10)),0)</f>
        <v>0</v>
      </c>
      <c r="AH10" s="131">
        <f t="shared" si="0"/>
        <v>0</v>
      </c>
      <c r="AJ10" s="103">
        <f t="shared" si="8"/>
        <v>0</v>
      </c>
    </row>
    <row r="11" spans="1:36" ht="15.75" customHeight="1" x14ac:dyDescent="0.3">
      <c r="A11" s="109" t="s">
        <v>147</v>
      </c>
      <c r="B11" s="19"/>
      <c r="C11" s="123">
        <v>0</v>
      </c>
      <c r="D11" s="124">
        <v>0</v>
      </c>
      <c r="E11" s="19"/>
      <c r="F11" s="123">
        <v>0</v>
      </c>
      <c r="G11" s="124">
        <v>0</v>
      </c>
      <c r="H11" s="101"/>
      <c r="I11" s="123">
        <v>0</v>
      </c>
      <c r="J11" s="124">
        <v>0</v>
      </c>
      <c r="K11" s="101"/>
      <c r="L11" s="123">
        <v>0</v>
      </c>
      <c r="M11" s="124">
        <v>0</v>
      </c>
      <c r="N11" s="101"/>
      <c r="O11" s="123">
        <v>0</v>
      </c>
      <c r="P11" s="124">
        <v>0</v>
      </c>
      <c r="Q11" s="101"/>
      <c r="R11" s="125">
        <f t="shared" si="6"/>
        <v>0</v>
      </c>
      <c r="S11" s="124">
        <v>0</v>
      </c>
      <c r="U11" s="55" cm="1">
        <f t="array" ref="U11">ROUND(_xlfn.IFS($U$3=0,0,$U$3=$C$48,C11,$U$3=$C$48+$F$48,C11+F11,$U$3=$C$48+$F$48+$I$48,C11+F11+I11,$U$3=$C$48+$F$48+$I$48+$L$48,C11+F11+I11+L11,$U$3=$R$48,R11,$U$3&lt;$C$48,C11*$V$3,AND(U$3&gt;$C$48,$U$3&lt;($C$48+$F$48)),C11+($U$3-$C$48)*G11,AND(U$3&gt;$C$48,$U$3&lt;($C$48+$F$48+$I$48)),C11+F11+($U$3-$C$48-$F$48)*J11,AND(U$3&gt;$C$48,$U$3&lt;($C$48+$F$48+$I$48+$L$48)),C11+F11+I11+($U$3-$C$48-$F$48-$I$48)*M11,AND(U$3&gt;$C$48,$U$3&lt;$R$48),C11+F11+I11+L11+($U$3-$C$48-$F$48-$I$48-$L$48)*P11),0)</f>
        <v>0</v>
      </c>
      <c r="V11" s="104"/>
      <c r="W11" s="55" cm="1">
        <f t="array" ref="W11">ROUND(_xlfn.IFS($W$3=0,0,$U$3+$W$3&lt;$C$48,(C11-U11)*$X$3,AND(($U$3+$W$3)&gt;$C$48,($U$3+$W$3)&lt;($C$48+$F$48)),(C11-U11)+(($U$3+$W$3-$C$48)*G11),AND(($U$3+$W$3)&gt;($C$48+$F$48),($U$3+$W$3)&lt;($C$48+$F$48+$I$48)),((C11+F11)-U11)+(($U$3+$W$3-$C$48-$F$48)*J11),AND(($U$3+$W$3)&gt;($C$48+$F$48+$I$48),($U$3+$W$3)&lt;($C$48+$F$48+$I$48+$L$48)),((C11+F11+I11)-U11)+(($U$3+$W$3-$C$48-$F$48-$I$48)*M11),AND(($U$3+$W$3)&gt;($C$48+$F$48+$I$48+$L$48),($U$3+$W$3)&lt;($C$48+$F$48+$I$48+$L$48+$O$48)),((C11+F11+I11+L11)-U11)+(($U$3+$W$3-$C$48-$F$48-$I$48-$L$48)*P11)),0)</f>
        <v>0</v>
      </c>
      <c r="X11" s="1"/>
      <c r="Y11" s="55" cm="1">
        <f t="array" ref="Y11">ROUND(_xlfn.IFS($Y$3=0,0,$U$3+$W$3+$Y$3&lt;$C$48,(C11-W11-U11)*$Z$3,AND(($U$3+$W$3+$Y$3)&gt;$C$48,($U$3+$W$3+$Y$3)&lt;($C$48+$F$48)),(C11-W11-U11)+(($U$3+$W$3+$Y$3-$C$48)*G11),AND(($U$3+$W$3+$Y$3)&gt;($C$48+$F$48),($U$3+$W$3+$Y$3)&lt;($C$48+$F$48+$I$48)),((C11+F11)-W11-U11)+(($U$3+$W$3+$Y$3-$C$48-$F$48)*J11),AND(($U$3+$W$3+$Y$3)&gt;($C$48+$F$48+$I$48),($U$3+$W$3+$Y$3)&lt;($C$48+$F$48+$I$48+$L$48)),((C11+F11+I11)-W11-U11)+(($U$3+$W$3+$Y$3-$C$48-$F$48-$I$48)*M11),AND(($U$3+$W$3+$Y$3)&gt;($C$48+$F$48+$I$48+$L$48),($U$3+$W$3+$Y$3)&lt;($C$48+$F$48+$I$48+$L$48+$O$48)),((C11+F11+I11+L11)-W11-U11)+(($U$3+$W$3+$Y$3-$C$48-$F$48-$I$48-$L$48)*P11)),0)</f>
        <v>0</v>
      </c>
      <c r="Z11" s="1"/>
      <c r="AA11" s="55" cm="1">
        <f t="array" ref="AA11">ROUND(_xlfn.IFS($AA$3=0,0,$U$3+$W$3+$Y$3+$AA$3&lt;$C$48,(C11-Y11-W11-U11)*$AB$3,AND(($U$3+$W$3+$Y$3+$AA$3)&gt;$C$48,($U$3+$W$3+$Y$3+$AA$3)&lt;($C$48+$F$48)),(C11-Y11-W11-U11)+(($U$3+$W$3+$Y$3+$AA$3-$C$48)*G11),AND(($U$3+$W$3+$Y$3+$AA$3)&gt;($C$48+$F$48),($U$3+$W$3+$Y$3+$AA$3)&lt;($C$48+$F$48+$I$48)),((C11+F11)-Y11-W11-U11)+(($U$3+$W$3+$Y$3+$AA$3-$C$48-$F$48)*J11),AND(($U$3+$W$3+$Y$3+$AA$3)&gt;($C$48+$F$48+$I$48),($U$3+$W$3+$Y$3+$AA$3)&lt;($C$48+$F$48+$I$48+$L$48)),((C11+F11+I11)-Y11-W11-U11)+(($U$3+$W$3+$Y$3+$AA$3-$C$48-$F$48-$I$48)*M11),AND(($U$3+$W$3+$Y$3+$AA$3)&gt;($C$48+$F$48+$I$48+$L$48),($U$3+$W$3+$Y$3+$AA$3)&lt;($C$48+$F$48+$I$48+$L$48+$O$48)),((C11+F11+I11+L11)-Y11-W11-U11)+(($U$3+$W$3+$Y$3+$AA$3-$C$48-$F$48-$I$48-$L$48)*P11)),0)</f>
        <v>0</v>
      </c>
      <c r="AB11" s="1"/>
      <c r="AC11" s="55" cm="1">
        <f t="array" ref="AC11">ROUND(_xlfn.IFS($AC$3=0,0,$U$3+$W$3+$Y$3+$AA$3+$AC$3&lt;$C$48,(C11-AA11-Y11-W11-U11)*$AB$3,AND(($U$3+$W$3+$Y$3+$AA$3+$AC$3)&gt;$C$48,($U$3+$W$3+$Y$3+$AA$3+$AC$3)&lt;($C$48+$F$48)),(C11-AA11-Y11-W11-U11)+(($U$3+$W$3+$Y$3+$AA$3+$AC$3-$C$48)*G11),AND(($U$3+$W$3+$Y$3+$AA$3+$AC$3)&gt;($C$48+$F$48),($U$3+$W$3+$Y$3+$AA$3+$AC$3)&lt;($C$48+$F$48+$I$48)),((C11+F11)-AA11-Y11-W11-U11)+(($U$3+$W$3+$Y$3+$AA$3+$AC$3-$C$48-$F$48)*J11),AND(($U$3+$W$3+$Y$3+$AA$3+$AC$3)&gt;($C$48+$F$48+$I$48),($U$3+$W$3+$Y$3+$AA$3+$AC$3)&lt;($C$48+$F$48+$I$48+$L$48)),((C11+F11+I11)-AA11-Y11-W11-U11)+(($U$3+$W$3+$Y$3+$AA$3+$AC$3-$C$48-$F$48-$I$48)*M11),AND(($U$3+$W$3+$Y$3+$AA$3+$AC$3)&gt;($C$48+$F$48+$I$48+$L$48),($U$3+$W$3+$Y$3+$AA$3+$AC$3)&lt;($C$48+$F$48+$I$48+$L$48+$O$48)),((C11+F11+I11+L11)-AA11-Y11-W11-U11)+(($U$3+$W$3+$Y$3+$AA$3+$AC$3-$C$48-$F$48-$I$48-$L$48)*P11)),0)</f>
        <v>0</v>
      </c>
      <c r="AD11" s="55"/>
      <c r="AE11" s="55" cm="1">
        <f t="array" ref="AE11">ROUND(_xlfn.IFS($AE$3=0,0,$U$3+$W$3+$Y$3+$AA$3+$AC$3+$AE$3&lt;$C$48,(C11-AC11-AA11-Y11-W11-U11)*$AF$3,AND(($U$3+$W$3+$Y$3+$AA$3+$AC$3+$AE$3)&gt;$C$48,($U$3+$W$3+$Y$3+$AA$3+$AC$3+$AE$3)&lt;($C$48+$F$48)),(C11-AC11-AA11-Y11-W11-U11)+(($U$3+$W$3+$Y$3+$AA$3+$AC$3+$AE$3-$C$48)*G11),AND(($U$3+$W$3+$Y$3+$AA$3+$AC$3+$AE$3)&gt;($C$48+$F$48),($U$3+$W$3+$Y$3+$AA$3+$AC$3+$AE$3)&lt;($C$48+$F$48+$I$48)),((C11+F11)-AC11-AA11-Y11-W11-U11)+(($U$3+$W$3+$Y$3+$AA$3+$AC$3+$AE$3-$C$48-$F$48)*J11),AND(($U$3+$W$3+$Y$3+$AA$3+$AC$3+$AE$3)&gt;($C$48+$F$48+$I$48),($U$3+$W$3+$Y$3+$AA$3+$AC$3+$AE$3)&lt;($C$48+$F$48+$I$48+$L$48)),((C11+F11+I11)-AC11-AA11-Y11-W11-U11)+(($U$3+$W$3+$Y$3+$AA$3+$AC$3+$AE$3-$C$48-$F$48-$I$48)*M11),AND(($U$3+$W$3+$Y$3+$AA$3+$AC$3+$AE$3)&gt;($C$48+$F$48+$I$48+$L$48),($U$3+$W$3+$Y$3+$AA$3+$AC$3+$AE$3)&lt;($C$48+$F$48+$I$48+$L$48+$O$48)),((C11+F11+I11+L11)-AC11-AA11-Y11-W11-U11)+(($U$3+$W$3+$Y$3+$AA$3+$AC$3+$AE$3-$C$48-$F$48-$I$48-$L$48)*P11)),0)</f>
        <v>0</v>
      </c>
      <c r="AH11" s="131">
        <f t="shared" si="0"/>
        <v>0</v>
      </c>
      <c r="AJ11" s="103">
        <f t="shared" si="8"/>
        <v>0</v>
      </c>
    </row>
    <row r="12" spans="1:36" ht="15.75" customHeight="1" x14ac:dyDescent="0.3">
      <c r="A12" s="109" t="s">
        <v>111</v>
      </c>
      <c r="B12" s="19"/>
      <c r="C12" s="31">
        <f>working!O69-working!O66-working!O63-working!O62-working!O61-working!O60-working!O56</f>
        <v>0</v>
      </c>
      <c r="D12" s="104" t="str">
        <f>IFERROR(C12/$C$48,"")</f>
        <v/>
      </c>
      <c r="E12" s="19"/>
      <c r="F12" s="31">
        <f>working!W69-working!W66-working!W63-working!W62-working!W61-working!W60-working!W56</f>
        <v>0</v>
      </c>
      <c r="G12" s="104" t="str">
        <f>IFERROR(F12/$F$48,"")</f>
        <v/>
      </c>
      <c r="H12" s="101"/>
      <c r="I12" s="31">
        <f>working!AE69-working!AE66-working!AE63-working!AE62-working!AE61-working!AE60-working!AE56</f>
        <v>0</v>
      </c>
      <c r="J12" s="104" t="str">
        <f>IFERROR(I12/$I$48,"")</f>
        <v/>
      </c>
      <c r="K12" s="101"/>
      <c r="L12" s="31">
        <f>working!AM69-working!AM66-working!AM63-working!AM62-working!AM61-working!AM60-working!AM56</f>
        <v>0</v>
      </c>
      <c r="M12" s="104" t="str">
        <f>IFERROR(L12/$L$48,"")</f>
        <v/>
      </c>
      <c r="N12" s="101"/>
      <c r="O12" s="31">
        <f>working!AU69-working!AU66-working!AU63-working!AU62-working!AU61-working!AU60-working!AU56</f>
        <v>0</v>
      </c>
      <c r="P12" s="104" t="str">
        <f>IFERROR(O12/$O$48,"")</f>
        <v/>
      </c>
      <c r="Q12" s="101"/>
      <c r="R12" s="55">
        <f t="shared" si="6"/>
        <v>0</v>
      </c>
      <c r="S12" s="104" t="str">
        <f>IFERROR(R12/$R$48,"")</f>
        <v/>
      </c>
      <c r="U12" s="55" cm="1">
        <f t="array" ref="U12">ROUND(_xlfn.IFS($U$3=0,0,$U$3=$C$48,C12,$U$3=$C$48+$F$48,C12+F12,$U$3=$C$48+$F$48+$I$48,C12+F12+I12,$U$3=$C$48+$F$48+$I$48+$L$48,C12+F12+I12+L12,$U$3=$R$48,R12,$U$3&lt;$C$48,C12*$V$3,AND(U$3&gt;$C$48,$U$3&lt;($C$48+$F$48)),C12+($U$3-$C$48)*G12,AND(U$3&gt;$C$48,$U$3&lt;($C$48+$F$48+$I$48)),C12+F12+($U$3-$C$48-$F$48)*J12,AND(U$3&gt;$C$48,$U$3&lt;($C$48+$F$48+$I$48+$L$48)),C12+F12+I12+($U$3-$C$48-$F$48-$I$48)*M12,AND(U$3&gt;$C$48,$U$3&lt;$R$48),C12+F12+I12+L12+($U$3-$C$48-$F$48-$I$48-$L$48)*P12),0)</f>
        <v>0</v>
      </c>
      <c r="V12" s="104"/>
      <c r="W12" s="55" cm="1">
        <f t="array" ref="W12">ROUND(_xlfn.IFS($W$3=0,0,$U$3+$W$3&lt;$C$48,(C12-U12)*$X$3,AND(($U$3+$W$3)&gt;$C$48,($U$3+$W$3)&lt;($C$48+$F$48)),(C12-U12)+(($U$3+$W$3-$C$48)*G12),AND(($U$3+$W$3)&gt;($C$48+$F$48),($U$3+$W$3)&lt;($C$48+$F$48+$I$48)),((C12+F12)-U12)+(($U$3+$W$3-$C$48-$F$48)*J12),AND(($U$3+$W$3)&gt;($C$48+$F$48+$I$48),($U$3+$W$3)&lt;($C$48+$F$48+$I$48+$L$48)),((C12+F12+I12)-U12)+(($U$3+$W$3-$C$48-$F$48-$I$48)*M12),AND(($U$3+$W$3)&gt;($C$48+$F$48+$I$48+$L$48),($U$3+$W$3)&lt;($C$48+$F$48+$I$48+$L$48+$O$48)),((C12+F12+I12+L12)-U12)+(($U$3+$W$3-$C$48-$F$48-$I$48-$L$48)*P12)),0)</f>
        <v>0</v>
      </c>
      <c r="X12" s="1"/>
      <c r="Y12" s="55" cm="1">
        <f t="array" ref="Y12">ROUND(_xlfn.IFS($Y$3=0,0,$U$3+$W$3+$Y$3&lt;$C$48,(C12-W12-U12)*$Z$3,AND(($U$3+$W$3+$Y$3)&gt;$C$48,($U$3+$W$3+$Y$3)&lt;($C$48+$F$48)),(C12-W12-U12)+(($U$3+$W$3+$Y$3-$C$48)*G12),AND(($U$3+$W$3+$Y$3)&gt;($C$48+$F$48),($U$3+$W$3+$Y$3)&lt;($C$48+$F$48+$I$48)),((C12+F12)-W12-U12)+(($U$3+$W$3+$Y$3-$C$48-$F$48)*J12),AND(($U$3+$W$3+$Y$3)&gt;($C$48+$F$48+$I$48),($U$3+$W$3+$Y$3)&lt;($C$48+$F$48+$I$48+$L$48)),((C12+F12+I12)-W12-U12)+(($U$3+$W$3+$Y$3-$C$48-$F$48-$I$48)*M12),AND(($U$3+$W$3+$Y$3)&gt;($C$48+$F$48+$I$48+$L$48),($U$3+$W$3+$Y$3)&lt;($C$48+$F$48+$I$48+$L$48+$O$48)),((C12+F12+I12+L12)-W12-U12)+(($U$3+$W$3+$Y$3-$C$48-$F$48-$I$48-$L$48)*P12)),0)</f>
        <v>0</v>
      </c>
      <c r="Z12" s="1"/>
      <c r="AA12" s="55" cm="1">
        <f t="array" ref="AA12">ROUND(_xlfn.IFS($AA$3=0,0,$U$3+$W$3+$Y$3+$AA$3&lt;$C$48,(C12-Y12-W12-U12)*$AB$3,AND(($U$3+$W$3+$Y$3+$AA$3)&gt;$C$48,($U$3+$W$3+$Y$3+$AA$3)&lt;($C$48+$F$48)),(C12-Y12-W12-U12)+(($U$3+$W$3+$Y$3+$AA$3-$C$48)*G12),AND(($U$3+$W$3+$Y$3+$AA$3)&gt;($C$48+$F$48),($U$3+$W$3+$Y$3+$AA$3)&lt;($C$48+$F$48+$I$48)),((C12+F12)-Y12-W12-U12)+(($U$3+$W$3+$Y$3+$AA$3-$C$48-$F$48)*J12),AND(($U$3+$W$3+$Y$3+$AA$3)&gt;($C$48+$F$48+$I$48),($U$3+$W$3+$Y$3+$AA$3)&lt;($C$48+$F$48+$I$48+$L$48)),((C12+F12+I12)-Y12-W12-U12)+(($U$3+$W$3+$Y$3+$AA$3-$C$48-$F$48-$I$48)*M12),AND(($U$3+$W$3+$Y$3+$AA$3)&gt;($C$48+$F$48+$I$48+$L$48),($U$3+$W$3+$Y$3+$AA$3)&lt;($C$48+$F$48+$I$48+$L$48+$O$48)),((C12+F12+I12+L12)-Y12-W12-U12)+(($U$3+$W$3+$Y$3+$AA$3-$C$48-$F$48-$I$48-$L$48)*P12)),0)</f>
        <v>0</v>
      </c>
      <c r="AB12" s="1"/>
      <c r="AC12" s="55" cm="1">
        <f t="array" ref="AC12">ROUND(_xlfn.IFS($AC$3=0,0,$U$3+$W$3+$Y$3+$AA$3+$AC$3&lt;$C$48,(C12-AA12-Y12-W12-U12)*$AB$3,AND(($U$3+$W$3+$Y$3+$AA$3+$AC$3)&gt;$C$48,($U$3+$W$3+$Y$3+$AA$3+$AC$3)&lt;($C$48+$F$48)),(C12-AA12-Y12-W12-U12)+(($U$3+$W$3+$Y$3+$AA$3+$AC$3-$C$48)*G12),AND(($U$3+$W$3+$Y$3+$AA$3+$AC$3)&gt;($C$48+$F$48),($U$3+$W$3+$Y$3+$AA$3+$AC$3)&lt;($C$48+$F$48+$I$48)),((C12+F12)-AA12-Y12-W12-U12)+(($U$3+$W$3+$Y$3+$AA$3+$AC$3-$C$48-$F$48)*J12),AND(($U$3+$W$3+$Y$3+$AA$3+$AC$3)&gt;($C$48+$F$48+$I$48),($U$3+$W$3+$Y$3+$AA$3+$AC$3)&lt;($C$48+$F$48+$I$48+$L$48)),((C12+F12+I12)-AA12-Y12-W12-U12)+(($U$3+$W$3+$Y$3+$AA$3+$AC$3-$C$48-$F$48-$I$48)*M12),AND(($U$3+$W$3+$Y$3+$AA$3+$AC$3)&gt;($C$48+$F$48+$I$48+$L$48),($U$3+$W$3+$Y$3+$AA$3+$AC$3)&lt;($C$48+$F$48+$I$48+$L$48+$O$48)),((C12+F12+I12+L12)-AA12-Y12-W12-U12)+(($U$3+$W$3+$Y$3+$AA$3+$AC$3-$C$48-$F$48-$I$48-$L$48)*P12)),0)</f>
        <v>0</v>
      </c>
      <c r="AD12" s="55"/>
      <c r="AE12" s="55" cm="1">
        <f t="array" ref="AE12">ROUND(_xlfn.IFS($AE$3=0,0,$U$3+$W$3+$Y$3+$AA$3+$AC$3+$AE$3&lt;$C$48,(C12-AC12-AA12-Y12-W12-U12)*$AF$3,AND(($U$3+$W$3+$Y$3+$AA$3+$AC$3+$AE$3)&gt;$C$48,($U$3+$W$3+$Y$3+$AA$3+$AC$3+$AE$3)&lt;($C$48+$F$48)),(C12-AC12-AA12-Y12-W12-U12)+(($U$3+$W$3+$Y$3+$AA$3+$AC$3+$AE$3-$C$48)*G12),AND(($U$3+$W$3+$Y$3+$AA$3+$AC$3+$AE$3)&gt;($C$48+$F$48),($U$3+$W$3+$Y$3+$AA$3+$AC$3+$AE$3)&lt;($C$48+$F$48+$I$48)),((C12+F12)-AC12-AA12-Y12-W12-U12)+(($U$3+$W$3+$Y$3+$AA$3+$AC$3+$AE$3-$C$48-$F$48)*J12),AND(($U$3+$W$3+$Y$3+$AA$3+$AC$3+$AE$3)&gt;($C$48+$F$48+$I$48),($U$3+$W$3+$Y$3+$AA$3+$AC$3+$AE$3)&lt;($C$48+$F$48+$I$48+$L$48)),((C12+F12+I12)-AC12-AA12-Y12-W12-U12)+(($U$3+$W$3+$Y$3+$AA$3+$AC$3+$AE$3-$C$48-$F$48-$I$48)*M12),AND(($U$3+$W$3+$Y$3+$AA$3+$AC$3+$AE$3)&gt;($C$48+$F$48+$I$48+$L$48),($U$3+$W$3+$Y$3+$AA$3+$AC$3+$AE$3)&lt;($C$48+$F$48+$I$48+$L$48+$O$48)),((C12+F12+I12+L12)-AC12-AA12-Y12-W12-U12)+(($U$3+$W$3+$Y$3+$AA$3+$AC$3+$AE$3-$C$48-$F$48-$I$48-$L$48)*P12)),0)</f>
        <v>0</v>
      </c>
      <c r="AH12" s="131">
        <f t="shared" si="0"/>
        <v>0</v>
      </c>
      <c r="AJ12" s="103">
        <f t="shared" si="8"/>
        <v>0</v>
      </c>
    </row>
    <row r="13" spans="1:36" ht="15.75" customHeight="1" x14ac:dyDescent="0.3">
      <c r="A13" s="109" t="s">
        <v>148</v>
      </c>
      <c r="B13" s="19"/>
      <c r="C13" s="123">
        <v>0</v>
      </c>
      <c r="D13" s="124">
        <v>0</v>
      </c>
      <c r="E13" s="19"/>
      <c r="F13" s="123">
        <v>0</v>
      </c>
      <c r="G13" s="124">
        <v>0</v>
      </c>
      <c r="H13" s="101"/>
      <c r="I13" s="123">
        <v>0</v>
      </c>
      <c r="J13" s="124">
        <v>0</v>
      </c>
      <c r="K13" s="101"/>
      <c r="L13" s="123">
        <v>0</v>
      </c>
      <c r="M13" s="124">
        <v>0</v>
      </c>
      <c r="N13" s="101"/>
      <c r="O13" s="123">
        <v>0</v>
      </c>
      <c r="P13" s="124">
        <v>0</v>
      </c>
      <c r="Q13" s="101"/>
      <c r="R13" s="125">
        <f t="shared" si="6"/>
        <v>0</v>
      </c>
      <c r="S13" s="124">
        <v>0</v>
      </c>
      <c r="U13" s="55" cm="1">
        <f t="array" ref="U13">ROUND(_xlfn.IFS($U$3=0,0,$U$3=$C$48,C13,$U$3=$C$48+$F$48,C13+F13,$U$3=$C$48+$F$48+$I$48,C13+F13+I13,$U$3=$C$48+$F$48+$I$48+$L$48,C13+F13+I13+L13,$U$3=$R$48,R13,$U$3&lt;$C$48,C13*$V$3,AND(U$3&gt;$C$48,$U$3&lt;($C$48+$F$48)),C13+($U$3-$C$48)*G13,AND(U$3&gt;$C$48,$U$3&lt;($C$48+$F$48+$I$48)),C13+F13+($U$3-$C$48-$F$48)*J13,AND(U$3&gt;$C$48,$U$3&lt;($C$48+$F$48+$I$48+$L$48)),C13+F13+I13+($U$3-$C$48-$F$48-$I$48)*M13,AND(U$3&gt;$C$48,$U$3&lt;$R$48),C13+F13+I13+L13+($U$3-$C$48-$F$48-$I$48-$L$48)*P13),0)</f>
        <v>0</v>
      </c>
      <c r="V13" s="104"/>
      <c r="W13" s="55" cm="1">
        <f t="array" ref="W13">ROUND(_xlfn.IFS($W$3=0,0,$U$3+$W$3&lt;$C$48,(C13-U13)*$X$3,AND(($U$3+$W$3)&gt;$C$48,($U$3+$W$3)&lt;($C$48+$F$48)),(C13-U13)+(($U$3+$W$3-$C$48)*G13),AND(($U$3+$W$3)&gt;($C$48+$F$48),($U$3+$W$3)&lt;($C$48+$F$48+$I$48)),((C13+F13)-U13)+(($U$3+$W$3-$C$48-$F$48)*J13),AND(($U$3+$W$3)&gt;($C$48+$F$48+$I$48),($U$3+$W$3)&lt;($C$48+$F$48+$I$48+$L$48)),((C13+F13+I13)-U13)+(($U$3+$W$3-$C$48-$F$48-$I$48)*M13),AND(($U$3+$W$3)&gt;($C$48+$F$48+$I$48+$L$48),($U$3+$W$3)&lt;($C$48+$F$48+$I$48+$L$48+$O$48)),((C13+F13+I13+L13)-U13)+(($U$3+$W$3-$C$48-$F$48-$I$48-$L$48)*P13)),0)</f>
        <v>0</v>
      </c>
      <c r="X13" s="1"/>
      <c r="Y13" s="55" cm="1">
        <f t="array" ref="Y13">ROUND(_xlfn.IFS($Y$3=0,0,$U$3+$W$3+$Y$3&lt;$C$48,(C13-W13-U13)*$Z$3,AND(($U$3+$W$3+$Y$3)&gt;$C$48,($U$3+$W$3+$Y$3)&lt;($C$48+$F$48)),(C13-W13-U13)+(($U$3+$W$3+$Y$3-$C$48)*G13),AND(($U$3+$W$3+$Y$3)&gt;($C$48+$F$48),($U$3+$W$3+$Y$3)&lt;($C$48+$F$48+$I$48)),((C13+F13)-W13-U13)+(($U$3+$W$3+$Y$3-$C$48-$F$48)*J13),AND(($U$3+$W$3+$Y$3)&gt;($C$48+$F$48+$I$48),($U$3+$W$3+$Y$3)&lt;($C$48+$F$48+$I$48+$L$48)),((C13+F13+I13)-W13-U13)+(($U$3+$W$3+$Y$3-$C$48-$F$48-$I$48)*M13),AND(($U$3+$W$3+$Y$3)&gt;($C$48+$F$48+$I$48+$L$48),($U$3+$W$3+$Y$3)&lt;($C$48+$F$48+$I$48+$L$48+$O$48)),((C13+F13+I13+L13)-W13-U13)+(($U$3+$W$3+$Y$3-$C$48-$F$48-$I$48-$L$48)*P13)),0)</f>
        <v>0</v>
      </c>
      <c r="Z13" s="1"/>
      <c r="AA13" s="55" cm="1">
        <f t="array" ref="AA13">ROUND(_xlfn.IFS($AA$3=0,0,$U$3+$W$3+$Y$3+$AA$3&lt;$C$48,(C13-Y13-W13-U13)*$AB$3,AND(($U$3+$W$3+$Y$3+$AA$3)&gt;$C$48,($U$3+$W$3+$Y$3+$AA$3)&lt;($C$48+$F$48)),(C13-Y13-W13-U13)+(($U$3+$W$3+$Y$3+$AA$3-$C$48)*G13),AND(($U$3+$W$3+$Y$3+$AA$3)&gt;($C$48+$F$48),($U$3+$W$3+$Y$3+$AA$3)&lt;($C$48+$F$48+$I$48)),((C13+F13)-Y13-W13-U13)+(($U$3+$W$3+$Y$3+$AA$3-$C$48-$F$48)*J13),AND(($U$3+$W$3+$Y$3+$AA$3)&gt;($C$48+$F$48+$I$48),($U$3+$W$3+$Y$3+$AA$3)&lt;($C$48+$F$48+$I$48+$L$48)),((C13+F13+I13)-Y13-W13-U13)+(($U$3+$W$3+$Y$3+$AA$3-$C$48-$F$48-$I$48)*M13),AND(($U$3+$W$3+$Y$3+$AA$3)&gt;($C$48+$F$48+$I$48+$L$48),($U$3+$W$3+$Y$3+$AA$3)&lt;($C$48+$F$48+$I$48+$L$48+$O$48)),((C13+F13+I13+L13)-Y13-W13-U13)+(($U$3+$W$3+$Y$3+$AA$3-$C$48-$F$48-$I$48-$L$48)*P13)),0)</f>
        <v>0</v>
      </c>
      <c r="AB13" s="1"/>
      <c r="AC13" s="55" cm="1">
        <f t="array" ref="AC13">ROUND(_xlfn.IFS($AC$3=0,0,$U$3+$W$3+$Y$3+$AA$3+$AC$3&lt;$C$48,(C13-AA13-Y13-W13-U13)*$AB$3,AND(($U$3+$W$3+$Y$3+$AA$3+$AC$3)&gt;$C$48,($U$3+$W$3+$Y$3+$AA$3+$AC$3)&lt;($C$48+$F$48)),(C13-AA13-Y13-W13-U13)+(($U$3+$W$3+$Y$3+$AA$3+$AC$3-$C$48)*G13),AND(($U$3+$W$3+$Y$3+$AA$3+$AC$3)&gt;($C$48+$F$48),($U$3+$W$3+$Y$3+$AA$3+$AC$3)&lt;($C$48+$F$48+$I$48)),((C13+F13)-AA13-Y13-W13-U13)+(($U$3+$W$3+$Y$3+$AA$3+$AC$3-$C$48-$F$48)*J13),AND(($U$3+$W$3+$Y$3+$AA$3+$AC$3)&gt;($C$48+$F$48+$I$48),($U$3+$W$3+$Y$3+$AA$3+$AC$3)&lt;($C$48+$F$48+$I$48+$L$48)),((C13+F13+I13)-AA13-Y13-W13-U13)+(($U$3+$W$3+$Y$3+$AA$3+$AC$3-$C$48-$F$48-$I$48)*M13),AND(($U$3+$W$3+$Y$3+$AA$3+$AC$3)&gt;($C$48+$F$48+$I$48+$L$48),($U$3+$W$3+$Y$3+$AA$3+$AC$3)&lt;($C$48+$F$48+$I$48+$L$48+$O$48)),((C13+F13+I13+L13)-AA13-Y13-W13-U13)+(($U$3+$W$3+$Y$3+$AA$3+$AC$3-$C$48-$F$48-$I$48-$L$48)*P13)),0)</f>
        <v>0</v>
      </c>
      <c r="AD13" s="55"/>
      <c r="AE13" s="55" cm="1">
        <f t="array" ref="AE13">ROUND(_xlfn.IFS($AE$3=0,0,$U$3+$W$3+$Y$3+$AA$3+$AC$3+$AE$3&lt;$C$48,(C13-AC13-AA13-Y13-W13-U13)*$AF$3,AND(($U$3+$W$3+$Y$3+$AA$3+$AC$3+$AE$3)&gt;$C$48,($U$3+$W$3+$Y$3+$AA$3+$AC$3+$AE$3)&lt;($C$48+$F$48)),(C13-AC13-AA13-Y13-W13-U13)+(($U$3+$W$3+$Y$3+$AA$3+$AC$3+$AE$3-$C$48)*G13),AND(($U$3+$W$3+$Y$3+$AA$3+$AC$3+$AE$3)&gt;($C$48+$F$48),($U$3+$W$3+$Y$3+$AA$3+$AC$3+$AE$3)&lt;($C$48+$F$48+$I$48)),((C13+F13)-AC13-AA13-Y13-W13-U13)+(($U$3+$W$3+$Y$3+$AA$3+$AC$3+$AE$3-$C$48-$F$48)*J13),AND(($U$3+$W$3+$Y$3+$AA$3+$AC$3+$AE$3)&gt;($C$48+$F$48+$I$48),($U$3+$W$3+$Y$3+$AA$3+$AC$3+$AE$3)&lt;($C$48+$F$48+$I$48+$L$48)),((C13+F13+I13)-AC13-AA13-Y13-W13-U13)+(($U$3+$W$3+$Y$3+$AA$3+$AC$3+$AE$3-$C$48-$F$48-$I$48)*M13),AND(($U$3+$W$3+$Y$3+$AA$3+$AC$3+$AE$3)&gt;($C$48+$F$48+$I$48+$L$48),($U$3+$W$3+$Y$3+$AA$3+$AC$3+$AE$3)&lt;($C$48+$F$48+$I$48+$L$48+$O$48)),((C13+F13+I13+L13)-AC13-AA13-Y13-W13-U13)+(($U$3+$W$3+$Y$3+$AA$3+$AC$3+$AE$3-$C$48-$F$48-$I$48-$L$48)*P13)),0)</f>
        <v>0</v>
      </c>
      <c r="AH13" s="131">
        <f t="shared" si="0"/>
        <v>0</v>
      </c>
      <c r="AJ13" s="103">
        <f t="shared" si="8"/>
        <v>0</v>
      </c>
    </row>
    <row r="14" spans="1:36" ht="15.75" customHeight="1" x14ac:dyDescent="0.3">
      <c r="A14" s="109" t="s">
        <v>149</v>
      </c>
      <c r="B14" s="19"/>
      <c r="C14" s="31">
        <f>working!O66</f>
        <v>0</v>
      </c>
      <c r="D14" s="104" t="str">
        <f t="shared" ref="D14:D19" si="9">IFERROR(C14/$C$48,"")</f>
        <v/>
      </c>
      <c r="E14" s="19"/>
      <c r="F14" s="31">
        <f>working!W66</f>
        <v>0</v>
      </c>
      <c r="G14" s="104" t="str">
        <f t="shared" ref="G14:G19" si="10">IFERROR(F14/$F$48,"")</f>
        <v/>
      </c>
      <c r="H14" s="101"/>
      <c r="I14" s="31">
        <f>working!AE66</f>
        <v>0</v>
      </c>
      <c r="J14" s="104" t="str">
        <f t="shared" ref="J14:J19" si="11">IFERROR(I14/$I$48,"")</f>
        <v/>
      </c>
      <c r="K14" s="101"/>
      <c r="L14" s="31">
        <f>working!AM66</f>
        <v>0</v>
      </c>
      <c r="M14" s="104" t="str">
        <f t="shared" ref="M14:M19" si="12">IFERROR(L14/$L$48,"")</f>
        <v/>
      </c>
      <c r="N14" s="101"/>
      <c r="O14" s="31">
        <f>working!AU66</f>
        <v>0</v>
      </c>
      <c r="P14" s="104" t="str">
        <f t="shared" ref="P14:P19" si="13">IFERROR(O14/$O$48,"")</f>
        <v/>
      </c>
      <c r="Q14" s="101"/>
      <c r="R14" s="55">
        <f t="shared" si="6"/>
        <v>0</v>
      </c>
      <c r="S14" s="104" t="str">
        <f t="shared" ref="S14:S19" si="14">IFERROR(R14/$R$48,"")</f>
        <v/>
      </c>
      <c r="U14" s="55" cm="1">
        <f t="array" ref="U14">ROUND(_xlfn.IFS($U$3=0,0,$U$3=$C$48,C14,$U$3=$C$48+$F$48,C14+F14,$U$3=$C$48+$F$48+$I$48,C14+F14+I14,$U$3=$C$48+$F$48+$I$48+$L$48,C14+F14+I14+L14,$U$3=$R$48,R14,$U$3&lt;$C$48,C14*$V$3,AND(U$3&gt;$C$48,$U$3&lt;($C$48+$F$48)),C14+($U$3-$C$48)*G14,AND(U$3&gt;$C$48,$U$3&lt;($C$48+$F$48+$I$48)),C14+F14+($U$3-$C$48-$F$48)*J14,AND(U$3&gt;$C$48,$U$3&lt;($C$48+$F$48+$I$48+$L$48)),C14+F14+I14+($U$3-$C$48-$F$48-$I$48)*M14,AND(U$3&gt;$C$48,$U$3&lt;$R$48),C14+F14+I14+L14+($U$3-$C$48-$F$48-$I$48-$L$48)*P14),0)</f>
        <v>0</v>
      </c>
      <c r="V14" s="104"/>
      <c r="W14" s="55" cm="1">
        <f t="array" ref="W14">ROUND(_xlfn.IFS($W$3=0,0,$U$3+$W$3&lt;$C$48,(C14-U14)*$X$3,AND(($U$3+$W$3)&gt;$C$48,($U$3+$W$3)&lt;($C$48+$F$48)),(C14-U14)+(($U$3+$W$3-$C$48)*G14),AND(($U$3+$W$3)&gt;($C$48+$F$48),($U$3+$W$3)&lt;($C$48+$F$48+$I$48)),((C14+F14)-U14)+(($U$3+$W$3-$C$48-$F$48)*J14),AND(($U$3+$W$3)&gt;($C$48+$F$48+$I$48),($U$3+$W$3)&lt;($C$48+$F$48+$I$48+$L$48)),((C14+F14+I14)-U14)+(($U$3+$W$3-$C$48-$F$48-$I$48)*M14),AND(($U$3+$W$3)&gt;($C$48+$F$48+$I$48+$L$48),($U$3+$W$3)&lt;($C$48+$F$48+$I$48+$L$48+$O$48)),((C14+F14+I14+L14)-U14)+(($U$3+$W$3-$C$48-$F$48-$I$48-$L$48)*P14)),0)</f>
        <v>0</v>
      </c>
      <c r="X14" s="1"/>
      <c r="Y14" s="55" cm="1">
        <f t="array" ref="Y14">ROUND(_xlfn.IFS($Y$3=0,0,$U$3+$W$3+$Y$3&lt;$C$48,(C14-W14-U14)*$Z$3,AND(($U$3+$W$3+$Y$3)&gt;$C$48,($U$3+$W$3+$Y$3)&lt;($C$48+$F$48)),(C14-W14-U14)+(($U$3+$W$3+$Y$3-$C$48)*G14),AND(($U$3+$W$3+$Y$3)&gt;($C$48+$F$48),($U$3+$W$3+$Y$3)&lt;($C$48+$F$48+$I$48)),((C14+F14)-W14-U14)+(($U$3+$W$3+$Y$3-$C$48-$F$48)*J14),AND(($U$3+$W$3+$Y$3)&gt;($C$48+$F$48+$I$48),($U$3+$W$3+$Y$3)&lt;($C$48+$F$48+$I$48+$L$48)),((C14+F14+I14)-W14-U14)+(($U$3+$W$3+$Y$3-$C$48-$F$48-$I$48)*M14),AND(($U$3+$W$3+$Y$3)&gt;($C$48+$F$48+$I$48+$L$48),($U$3+$W$3+$Y$3)&lt;($C$48+$F$48+$I$48+$L$48+$O$48)),((C14+F14+I14+L14)-W14-U14)+(($U$3+$W$3+$Y$3-$C$48-$F$48-$I$48-$L$48)*P14)),0)</f>
        <v>0</v>
      </c>
      <c r="Z14" s="1"/>
      <c r="AA14" s="55" cm="1">
        <f t="array" ref="AA14">ROUND(_xlfn.IFS($AA$3=0,0,$U$3+$W$3+$Y$3+$AA$3&lt;$C$48,(C14-Y14-W14-U14)*$AB$3,AND(($U$3+$W$3+$Y$3+$AA$3)&gt;$C$48,($U$3+$W$3+$Y$3+$AA$3)&lt;($C$48+$F$48)),(C14-Y14-W14-U14)+(($U$3+$W$3+$Y$3+$AA$3-$C$48)*G14),AND(($U$3+$W$3+$Y$3+$AA$3)&gt;($C$48+$F$48),($U$3+$W$3+$Y$3+$AA$3)&lt;($C$48+$F$48+$I$48)),((C14+F14)-Y14-W14-U14)+(($U$3+$W$3+$Y$3+$AA$3-$C$48-$F$48)*J14),AND(($U$3+$W$3+$Y$3+$AA$3)&gt;($C$48+$F$48+$I$48),($U$3+$W$3+$Y$3+$AA$3)&lt;($C$48+$F$48+$I$48+$L$48)),((C14+F14+I14)-Y14-W14-U14)+(($U$3+$W$3+$Y$3+$AA$3-$C$48-$F$48-$I$48)*M14),AND(($U$3+$W$3+$Y$3+$AA$3)&gt;($C$48+$F$48+$I$48+$L$48),($U$3+$W$3+$Y$3+$AA$3)&lt;($C$48+$F$48+$I$48+$L$48+$O$48)),((C14+F14+I14+L14)-Y14-W14-U14)+(($U$3+$W$3+$Y$3+$AA$3-$C$48-$F$48-$I$48-$L$48)*P14)),0)</f>
        <v>0</v>
      </c>
      <c r="AB14" s="1"/>
      <c r="AC14" s="55" cm="1">
        <f t="array" ref="AC14">ROUND(_xlfn.IFS($AC$3=0,0,$U$3+$W$3+$Y$3+$AA$3+$AC$3&lt;$C$48,(C14-AA14-Y14-W14-U14)*$AB$3,AND(($U$3+$W$3+$Y$3+$AA$3+$AC$3)&gt;$C$48,($U$3+$W$3+$Y$3+$AA$3+$AC$3)&lt;($C$48+$F$48)),(C14-AA14-Y14-W14-U14)+(($U$3+$W$3+$Y$3+$AA$3+$AC$3-$C$48)*G14),AND(($U$3+$W$3+$Y$3+$AA$3+$AC$3)&gt;($C$48+$F$48),($U$3+$W$3+$Y$3+$AA$3+$AC$3)&lt;($C$48+$F$48+$I$48)),((C14+F14)-AA14-Y14-W14-U14)+(($U$3+$W$3+$Y$3+$AA$3+$AC$3-$C$48-$F$48)*J14),AND(($U$3+$W$3+$Y$3+$AA$3+$AC$3)&gt;($C$48+$F$48+$I$48),($U$3+$W$3+$Y$3+$AA$3+$AC$3)&lt;($C$48+$F$48+$I$48+$L$48)),((C14+F14+I14)-AA14-Y14-W14-U14)+(($U$3+$W$3+$Y$3+$AA$3+$AC$3-$C$48-$F$48-$I$48)*M14),AND(($U$3+$W$3+$Y$3+$AA$3+$AC$3)&gt;($C$48+$F$48+$I$48+$L$48),($U$3+$W$3+$Y$3+$AA$3+$AC$3)&lt;($C$48+$F$48+$I$48+$L$48+$O$48)),((C14+F14+I14+L14)-AA14-Y14-W14-U14)+(($U$3+$W$3+$Y$3+$AA$3+$AC$3-$C$48-$F$48-$I$48-$L$48)*P14)),0)</f>
        <v>0</v>
      </c>
      <c r="AD14" s="55"/>
      <c r="AE14" s="55" cm="1">
        <f t="array" ref="AE14">ROUND(_xlfn.IFS($AE$3=0,0,$U$3+$W$3+$Y$3+$AA$3+$AC$3+$AE$3&lt;$C$48,(C14-AC14-AA14-Y14-W14-U14)*$AF$3,AND(($U$3+$W$3+$Y$3+$AA$3+$AC$3+$AE$3)&gt;$C$48,($U$3+$W$3+$Y$3+$AA$3+$AC$3+$AE$3)&lt;($C$48+$F$48)),(C14-AC14-AA14-Y14-W14-U14)+(($U$3+$W$3+$Y$3+$AA$3+$AC$3+$AE$3-$C$48)*G14),AND(($U$3+$W$3+$Y$3+$AA$3+$AC$3+$AE$3)&gt;($C$48+$F$48),($U$3+$W$3+$Y$3+$AA$3+$AC$3+$AE$3)&lt;($C$48+$F$48+$I$48)),((C14+F14)-AC14-AA14-Y14-W14-U14)+(($U$3+$W$3+$Y$3+$AA$3+$AC$3+$AE$3-$C$48-$F$48)*J14),AND(($U$3+$W$3+$Y$3+$AA$3+$AC$3+$AE$3)&gt;($C$48+$F$48+$I$48),($U$3+$W$3+$Y$3+$AA$3+$AC$3+$AE$3)&lt;($C$48+$F$48+$I$48+$L$48)),((C14+F14+I14)-AC14-AA14-Y14-W14-U14)+(($U$3+$W$3+$Y$3+$AA$3+$AC$3+$AE$3-$C$48-$F$48-$I$48)*M14),AND(($U$3+$W$3+$Y$3+$AA$3+$AC$3+$AE$3)&gt;($C$48+$F$48+$I$48+$L$48),($U$3+$W$3+$Y$3+$AA$3+$AC$3+$AE$3)&lt;($C$48+$F$48+$I$48+$L$48+$O$48)),((C14+F14+I14+L14)-AC14-AA14-Y14-W14-U14)+(($U$3+$W$3+$Y$3+$AA$3+$AC$3+$AE$3-$C$48-$F$48-$I$48-$L$48)*P14)),0)</f>
        <v>0</v>
      </c>
      <c r="AH14" s="131">
        <f t="shared" si="0"/>
        <v>0</v>
      </c>
      <c r="AJ14" s="103">
        <f t="shared" si="8"/>
        <v>0</v>
      </c>
    </row>
    <row r="15" spans="1:36" ht="15.75" customHeight="1" x14ac:dyDescent="0.3">
      <c r="A15" s="109" t="s">
        <v>150</v>
      </c>
      <c r="B15" s="19"/>
      <c r="C15" s="31">
        <f>working!O49</f>
        <v>0</v>
      </c>
      <c r="D15" s="104" t="str">
        <f t="shared" si="9"/>
        <v/>
      </c>
      <c r="E15" s="19"/>
      <c r="F15" s="31">
        <f>working!W49</f>
        <v>0</v>
      </c>
      <c r="G15" s="104" t="str">
        <f t="shared" si="10"/>
        <v/>
      </c>
      <c r="H15" s="101"/>
      <c r="I15" s="31">
        <f>working!AE49</f>
        <v>0</v>
      </c>
      <c r="J15" s="104" t="str">
        <f t="shared" si="11"/>
        <v/>
      </c>
      <c r="K15" s="101"/>
      <c r="L15" s="31">
        <f>working!AM49</f>
        <v>0</v>
      </c>
      <c r="M15" s="104" t="str">
        <f t="shared" si="12"/>
        <v/>
      </c>
      <c r="N15" s="101"/>
      <c r="O15" s="31">
        <f>working!AU49</f>
        <v>0</v>
      </c>
      <c r="P15" s="104" t="str">
        <f t="shared" si="13"/>
        <v/>
      </c>
      <c r="Q15" s="101"/>
      <c r="R15" s="55">
        <f t="shared" si="6"/>
        <v>0</v>
      </c>
      <c r="S15" s="104" t="str">
        <f t="shared" si="14"/>
        <v/>
      </c>
      <c r="U15" s="55" cm="1">
        <f t="array" ref="U15">ROUND(_xlfn.IFS($U$3=0,0,$U$3=$C$48,C15,$U$3=$C$48+$F$48,C15+F15,$U$3=$C$48+$F$48+$I$48,C15+F15+I15,$U$3=$C$48+$F$48+$I$48+$L$48,C15+F15+I15+L15,$U$3=$R$48,R15,$U$3&lt;$C$48,C15*$V$3,AND(U$3&gt;$C$48,$U$3&lt;($C$48+$F$48)),C15+($U$3-$C$48)*G15,AND(U$3&gt;$C$48,$U$3&lt;($C$48+$F$48+$I$48)),C15+F15+($U$3-$C$48-$F$48)*J15,AND(U$3&gt;$C$48,$U$3&lt;($C$48+$F$48+$I$48+$L$48)),C15+F15+I15+($U$3-$C$48-$F$48-$I$48)*M15,AND(U$3&gt;$C$48,$U$3&lt;$R$48),C15+F15+I15+L15+($U$3-$C$48-$F$48-$I$48-$L$48)*P15),0)</f>
        <v>0</v>
      </c>
      <c r="V15" s="104"/>
      <c r="W15" s="55" cm="1">
        <f t="array" ref="W15">ROUND(_xlfn.IFS($W$3=0,0,$U$3+$W$3&lt;$C$48,(C15-U15)*$X$3,AND(($U$3+$W$3)&gt;$C$48,($U$3+$W$3)&lt;($C$48+$F$48)),(C15-U15)+(($U$3+$W$3-$C$48)*G15),AND(($U$3+$W$3)&gt;($C$48+$F$48),($U$3+$W$3)&lt;($C$48+$F$48+$I$48)),((C15+F15)-U15)+(($U$3+$W$3-$C$48-$F$48)*J15),AND(($U$3+$W$3)&gt;($C$48+$F$48+$I$48),($U$3+$W$3)&lt;($C$48+$F$48+$I$48+$L$48)),((C15+F15+I15)-U15)+(($U$3+$W$3-$C$48-$F$48-$I$48)*M15),AND(($U$3+$W$3)&gt;($C$48+$F$48+$I$48+$L$48),($U$3+$W$3)&lt;($C$48+$F$48+$I$48+$L$48+$O$48)),((C15+F15+I15+L15)-U15)+(($U$3+$W$3-$C$48-$F$48-$I$48-$L$48)*P15)),0)</f>
        <v>0</v>
      </c>
      <c r="X15" s="1"/>
      <c r="Y15" s="55" cm="1">
        <f t="array" ref="Y15">ROUND(_xlfn.IFS($Y$3=0,0,$U$3+$W$3+$Y$3&lt;$C$48,(C15-W15-U15)*$Z$3,AND(($U$3+$W$3+$Y$3)&gt;$C$48,($U$3+$W$3+$Y$3)&lt;($C$48+$F$48)),(C15-W15-U15)+(($U$3+$W$3+$Y$3-$C$48)*G15),AND(($U$3+$W$3+$Y$3)&gt;($C$48+$F$48),($U$3+$W$3+$Y$3)&lt;($C$48+$F$48+$I$48)),((C15+F15)-W15-U15)+(($U$3+$W$3+$Y$3-$C$48-$F$48)*J15),AND(($U$3+$W$3+$Y$3)&gt;($C$48+$F$48+$I$48),($U$3+$W$3+$Y$3)&lt;($C$48+$F$48+$I$48+$L$48)),((C15+F15+I15)-W15-U15)+(($U$3+$W$3+$Y$3-$C$48-$F$48-$I$48)*M15),AND(($U$3+$W$3+$Y$3)&gt;($C$48+$F$48+$I$48+$L$48),($U$3+$W$3+$Y$3)&lt;($C$48+$F$48+$I$48+$L$48+$O$48)),((C15+F15+I15+L15)-W15-U15)+(($U$3+$W$3+$Y$3-$C$48-$F$48-$I$48-$L$48)*P15)),0)</f>
        <v>0</v>
      </c>
      <c r="Z15" s="1"/>
      <c r="AA15" s="55" cm="1">
        <f t="array" ref="AA15">ROUND(_xlfn.IFS($AA$3=0,0,$U$3+$W$3+$Y$3+$AA$3&lt;$C$48,(C15-Y15-W15-U15)*$AB$3,AND(($U$3+$W$3+$Y$3+$AA$3)&gt;$C$48,($U$3+$W$3+$Y$3+$AA$3)&lt;($C$48+$F$48)),(C15-Y15-W15-U15)+(($U$3+$W$3+$Y$3+$AA$3-$C$48)*G15),AND(($U$3+$W$3+$Y$3+$AA$3)&gt;($C$48+$F$48),($U$3+$W$3+$Y$3+$AA$3)&lt;($C$48+$F$48+$I$48)),((C15+F15)-Y15-W15-U15)+(($U$3+$W$3+$Y$3+$AA$3-$C$48-$F$48)*J15),AND(($U$3+$W$3+$Y$3+$AA$3)&gt;($C$48+$F$48+$I$48),($U$3+$W$3+$Y$3+$AA$3)&lt;($C$48+$F$48+$I$48+$L$48)),((C15+F15+I15)-Y15-W15-U15)+(($U$3+$W$3+$Y$3+$AA$3-$C$48-$F$48-$I$48)*M15),AND(($U$3+$W$3+$Y$3+$AA$3)&gt;($C$48+$F$48+$I$48+$L$48),($U$3+$W$3+$Y$3+$AA$3)&lt;($C$48+$F$48+$I$48+$L$48+$O$48)),((C15+F15+I15+L15)-Y15-W15-U15)+(($U$3+$W$3+$Y$3+$AA$3-$C$48-$F$48-$I$48-$L$48)*P15)),0)</f>
        <v>0</v>
      </c>
      <c r="AB15" s="1"/>
      <c r="AC15" s="55" cm="1">
        <f t="array" ref="AC15">ROUND(_xlfn.IFS($AC$3=0,0,$U$3+$W$3+$Y$3+$AA$3+$AC$3&lt;$C$48,(C15-AA15-Y15-W15-U15)*$AB$3,AND(($U$3+$W$3+$Y$3+$AA$3+$AC$3)&gt;$C$48,($U$3+$W$3+$Y$3+$AA$3+$AC$3)&lt;($C$48+$F$48)),(C15-AA15-Y15-W15-U15)+(($U$3+$W$3+$Y$3+$AA$3+$AC$3-$C$48)*G15),AND(($U$3+$W$3+$Y$3+$AA$3+$AC$3)&gt;($C$48+$F$48),($U$3+$W$3+$Y$3+$AA$3+$AC$3)&lt;($C$48+$F$48+$I$48)),((C15+F15)-AA15-Y15-W15-U15)+(($U$3+$W$3+$Y$3+$AA$3+$AC$3-$C$48-$F$48)*J15),AND(($U$3+$W$3+$Y$3+$AA$3+$AC$3)&gt;($C$48+$F$48+$I$48),($U$3+$W$3+$Y$3+$AA$3+$AC$3)&lt;($C$48+$F$48+$I$48+$L$48)),((C15+F15+I15)-AA15-Y15-W15-U15)+(($U$3+$W$3+$Y$3+$AA$3+$AC$3-$C$48-$F$48-$I$48)*M15),AND(($U$3+$W$3+$Y$3+$AA$3+$AC$3)&gt;($C$48+$F$48+$I$48+$L$48),($U$3+$W$3+$Y$3+$AA$3+$AC$3)&lt;($C$48+$F$48+$I$48+$L$48+$O$48)),((C15+F15+I15+L15)-AA15-Y15-W15-U15)+(($U$3+$W$3+$Y$3+$AA$3+$AC$3-$C$48-$F$48-$I$48-$L$48)*P15)),0)</f>
        <v>0</v>
      </c>
      <c r="AD15" s="55"/>
      <c r="AE15" s="55" cm="1">
        <f t="array" ref="AE15">ROUND(_xlfn.IFS($AE$3=0,0,$U$3+$W$3+$Y$3+$AA$3+$AC$3+$AE$3&lt;$C$48,(C15-AC15-AA15-Y15-W15-U15)*$AF$3,AND(($U$3+$W$3+$Y$3+$AA$3+$AC$3+$AE$3)&gt;$C$48,($U$3+$W$3+$Y$3+$AA$3+$AC$3+$AE$3)&lt;($C$48+$F$48)),(C15-AC15-AA15-Y15-W15-U15)+(($U$3+$W$3+$Y$3+$AA$3+$AC$3+$AE$3-$C$48)*G15),AND(($U$3+$W$3+$Y$3+$AA$3+$AC$3+$AE$3)&gt;($C$48+$F$48),($U$3+$W$3+$Y$3+$AA$3+$AC$3+$AE$3)&lt;($C$48+$F$48+$I$48)),((C15+F15)-AC15-AA15-Y15-W15-U15)+(($U$3+$W$3+$Y$3+$AA$3+$AC$3+$AE$3-$C$48-$F$48)*J15),AND(($U$3+$W$3+$Y$3+$AA$3+$AC$3+$AE$3)&gt;($C$48+$F$48+$I$48),($U$3+$W$3+$Y$3+$AA$3+$AC$3+$AE$3)&lt;($C$48+$F$48+$I$48+$L$48)),((C15+F15+I15)-AC15-AA15-Y15-W15-U15)+(($U$3+$W$3+$Y$3+$AA$3+$AC$3+$AE$3-$C$48-$F$48-$I$48)*M15),AND(($U$3+$W$3+$Y$3+$AA$3+$AC$3+$AE$3)&gt;($C$48+$F$48+$I$48+$L$48),($U$3+$W$3+$Y$3+$AA$3+$AC$3+$AE$3)&lt;($C$48+$F$48+$I$48+$L$48+$O$48)),((C15+F15+I15+L15)-AC15-AA15-Y15-W15-U15)+(($U$3+$W$3+$Y$3+$AA$3+$AC$3+$AE$3-$C$48-$F$48-$I$48-$L$48)*P15)),0)</f>
        <v>0</v>
      </c>
      <c r="AH15" s="131">
        <f t="shared" si="0"/>
        <v>0</v>
      </c>
      <c r="AJ15" s="103">
        <f t="shared" si="8"/>
        <v>0</v>
      </c>
    </row>
    <row r="16" spans="1:36" ht="15.75" customHeight="1" x14ac:dyDescent="0.3">
      <c r="A16" s="109" t="s">
        <v>151</v>
      </c>
      <c r="B16" s="19"/>
      <c r="C16" s="31">
        <f>working!O52</f>
        <v>0</v>
      </c>
      <c r="D16" s="104" t="str">
        <f t="shared" si="9"/>
        <v/>
      </c>
      <c r="E16" s="19"/>
      <c r="F16" s="31">
        <f>working!W52</f>
        <v>0</v>
      </c>
      <c r="G16" s="104" t="str">
        <f t="shared" si="10"/>
        <v/>
      </c>
      <c r="H16" s="101"/>
      <c r="I16" s="31">
        <f>working!AE52</f>
        <v>0</v>
      </c>
      <c r="J16" s="104" t="str">
        <f t="shared" si="11"/>
        <v/>
      </c>
      <c r="K16" s="101"/>
      <c r="L16" s="31">
        <f>working!AM52</f>
        <v>0</v>
      </c>
      <c r="M16" s="104" t="str">
        <f t="shared" si="12"/>
        <v/>
      </c>
      <c r="N16" s="101"/>
      <c r="O16" s="31">
        <f>working!AU52</f>
        <v>0</v>
      </c>
      <c r="P16" s="104" t="str">
        <f t="shared" si="13"/>
        <v/>
      </c>
      <c r="Q16" s="101"/>
      <c r="R16" s="55">
        <f t="shared" si="6"/>
        <v>0</v>
      </c>
      <c r="S16" s="104" t="str">
        <f t="shared" si="14"/>
        <v/>
      </c>
      <c r="U16" s="55" cm="1">
        <f t="array" ref="U16">ROUND(_xlfn.IFS($U$3=0,0,$U$3=$C$48,C16,$U$3=$C$48+$F$48,C16+F16,$U$3=$C$48+$F$48+$I$48,C16+F16+I16,$U$3=$C$48+$F$48+$I$48+$L$48,C16+F16+I16+L16,$U$3=$R$48,R16,$U$3&lt;$C$48,C16*$V$3,AND(U$3&gt;$C$48,$U$3&lt;($C$48+$F$48)),C16+($U$3-$C$48)*G16,AND(U$3&gt;$C$48,$U$3&lt;($C$48+$F$48+$I$48)),C16+F16+($U$3-$C$48-$F$48)*J16,AND(U$3&gt;$C$48,$U$3&lt;($C$48+$F$48+$I$48+$L$48)),C16+F16+I16+($U$3-$C$48-$F$48-$I$48)*M16,AND(U$3&gt;$C$48,$U$3&lt;$R$48),C16+F16+I16+L16+($U$3-$C$48-$F$48-$I$48-$L$48)*P16),0)</f>
        <v>0</v>
      </c>
      <c r="V16" s="104"/>
      <c r="W16" s="55" cm="1">
        <f t="array" ref="W16">ROUND(_xlfn.IFS($W$3=0,0,$U$3+$W$3&lt;$C$48,(C16-U16)*$X$3,AND(($U$3+$W$3)&gt;$C$48,($U$3+$W$3)&lt;($C$48+$F$48)),(C16-U16)+(($U$3+$W$3-$C$48)*G16),AND(($U$3+$W$3)&gt;($C$48+$F$48),($U$3+$W$3)&lt;($C$48+$F$48+$I$48)),((C16+F16)-U16)+(($U$3+$W$3-$C$48-$F$48)*J16),AND(($U$3+$W$3)&gt;($C$48+$F$48+$I$48),($U$3+$W$3)&lt;($C$48+$F$48+$I$48+$L$48)),((C16+F16+I16)-U16)+(($U$3+$W$3-$C$48-$F$48-$I$48)*M16),AND(($U$3+$W$3)&gt;($C$48+$F$48+$I$48+$L$48),($U$3+$W$3)&lt;($C$48+$F$48+$I$48+$L$48+$O$48)),((C16+F16+I16+L16)-U16)+(($U$3+$W$3-$C$48-$F$48-$I$48-$L$48)*P16)),0)</f>
        <v>0</v>
      </c>
      <c r="X16" s="1"/>
      <c r="Y16" s="55" cm="1">
        <f t="array" ref="Y16">ROUND(_xlfn.IFS($Y$3=0,0,$U$3+$W$3+$Y$3&lt;$C$48,(C16-W16-U16)*$Z$3,AND(($U$3+$W$3+$Y$3)&gt;$C$48,($U$3+$W$3+$Y$3)&lt;($C$48+$F$48)),(C16-W16-U16)+(($U$3+$W$3+$Y$3-$C$48)*G16),AND(($U$3+$W$3+$Y$3)&gt;($C$48+$F$48),($U$3+$W$3+$Y$3)&lt;($C$48+$F$48+$I$48)),((C16+F16)-W16-U16)+(($U$3+$W$3+$Y$3-$C$48-$F$48)*J16),AND(($U$3+$W$3+$Y$3)&gt;($C$48+$F$48+$I$48),($U$3+$W$3+$Y$3)&lt;($C$48+$F$48+$I$48+$L$48)),((C16+F16+I16)-W16-U16)+(($U$3+$W$3+$Y$3-$C$48-$F$48-$I$48)*M16),AND(($U$3+$W$3+$Y$3)&gt;($C$48+$F$48+$I$48+$L$48),($U$3+$W$3+$Y$3)&lt;($C$48+$F$48+$I$48+$L$48+$O$48)),((C16+F16+I16+L16)-W16-U16)+(($U$3+$W$3+$Y$3-$C$48-$F$48-$I$48-$L$48)*P16)),0)</f>
        <v>0</v>
      </c>
      <c r="Z16" s="1"/>
      <c r="AA16" s="55" cm="1">
        <f t="array" ref="AA16">ROUND(_xlfn.IFS($AA$3=0,0,$U$3+$W$3+$Y$3+$AA$3&lt;$C$48,(C16-Y16-W16-U16)*$AB$3,AND(($U$3+$W$3+$Y$3+$AA$3)&gt;$C$48,($U$3+$W$3+$Y$3+$AA$3)&lt;($C$48+$F$48)),(C16-Y16-W16-U16)+(($U$3+$W$3+$Y$3+$AA$3-$C$48)*G16),AND(($U$3+$W$3+$Y$3+$AA$3)&gt;($C$48+$F$48),($U$3+$W$3+$Y$3+$AA$3)&lt;($C$48+$F$48+$I$48)),((C16+F16)-Y16-W16-U16)+(($U$3+$W$3+$Y$3+$AA$3-$C$48-$F$48)*J16),AND(($U$3+$W$3+$Y$3+$AA$3)&gt;($C$48+$F$48+$I$48),($U$3+$W$3+$Y$3+$AA$3)&lt;($C$48+$F$48+$I$48+$L$48)),((C16+F16+I16)-Y16-W16-U16)+(($U$3+$W$3+$Y$3+$AA$3-$C$48-$F$48-$I$48)*M16),AND(($U$3+$W$3+$Y$3+$AA$3)&gt;($C$48+$F$48+$I$48+$L$48),($U$3+$W$3+$Y$3+$AA$3)&lt;($C$48+$F$48+$I$48+$L$48+$O$48)),((C16+F16+I16+L16)-Y16-W16-U16)+(($U$3+$W$3+$Y$3+$AA$3-$C$48-$F$48-$I$48-$L$48)*P16)),0)</f>
        <v>0</v>
      </c>
      <c r="AB16" s="1"/>
      <c r="AC16" s="55" cm="1">
        <f t="array" ref="AC16">ROUND(_xlfn.IFS($AC$3=0,0,$U$3+$W$3+$Y$3+$AA$3+$AC$3&lt;$C$48,(C16-AA16-Y16-W16-U16)*$AB$3,AND(($U$3+$W$3+$Y$3+$AA$3+$AC$3)&gt;$C$48,($U$3+$W$3+$Y$3+$AA$3+$AC$3)&lt;($C$48+$F$48)),(C16-AA16-Y16-W16-U16)+(($U$3+$W$3+$Y$3+$AA$3+$AC$3-$C$48)*G16),AND(($U$3+$W$3+$Y$3+$AA$3+$AC$3)&gt;($C$48+$F$48),($U$3+$W$3+$Y$3+$AA$3+$AC$3)&lt;($C$48+$F$48+$I$48)),((C16+F16)-AA16-Y16-W16-U16)+(($U$3+$W$3+$Y$3+$AA$3+$AC$3-$C$48-$F$48)*J16),AND(($U$3+$W$3+$Y$3+$AA$3+$AC$3)&gt;($C$48+$F$48+$I$48),($U$3+$W$3+$Y$3+$AA$3+$AC$3)&lt;($C$48+$F$48+$I$48+$L$48)),((C16+F16+I16)-AA16-Y16-W16-U16)+(($U$3+$W$3+$Y$3+$AA$3+$AC$3-$C$48-$F$48-$I$48)*M16),AND(($U$3+$W$3+$Y$3+$AA$3+$AC$3)&gt;($C$48+$F$48+$I$48+$L$48),($U$3+$W$3+$Y$3+$AA$3+$AC$3)&lt;($C$48+$F$48+$I$48+$L$48+$O$48)),((C16+F16+I16+L16)-AA16-Y16-W16-U16)+(($U$3+$W$3+$Y$3+$AA$3+$AC$3-$C$48-$F$48-$I$48-$L$48)*P16)),0)</f>
        <v>0</v>
      </c>
      <c r="AD16" s="55"/>
      <c r="AE16" s="55" cm="1">
        <f t="array" ref="AE16">ROUND(_xlfn.IFS($AE$3=0,0,$U$3+$W$3+$Y$3+$AA$3+$AC$3+$AE$3&lt;$C$48,(C16-AC16-AA16-Y16-W16-U16)*$AF$3,AND(($U$3+$W$3+$Y$3+$AA$3+$AC$3+$AE$3)&gt;$C$48,($U$3+$W$3+$Y$3+$AA$3+$AC$3+$AE$3)&lt;($C$48+$F$48)),(C16-AC16-AA16-Y16-W16-U16)+(($U$3+$W$3+$Y$3+$AA$3+$AC$3+$AE$3-$C$48)*G16),AND(($U$3+$W$3+$Y$3+$AA$3+$AC$3+$AE$3)&gt;($C$48+$F$48),($U$3+$W$3+$Y$3+$AA$3+$AC$3+$AE$3)&lt;($C$48+$F$48+$I$48)),((C16+F16)-AC16-AA16-Y16-W16-U16)+(($U$3+$W$3+$Y$3+$AA$3+$AC$3+$AE$3-$C$48-$F$48)*J16),AND(($U$3+$W$3+$Y$3+$AA$3+$AC$3+$AE$3)&gt;($C$48+$F$48+$I$48),($U$3+$W$3+$Y$3+$AA$3+$AC$3+$AE$3)&lt;($C$48+$F$48+$I$48+$L$48)),((C16+F16+I16)-AC16-AA16-Y16-W16-U16)+(($U$3+$W$3+$Y$3+$AA$3+$AC$3+$AE$3-$C$48-$F$48-$I$48)*M16),AND(($U$3+$W$3+$Y$3+$AA$3+$AC$3+$AE$3)&gt;($C$48+$F$48+$I$48+$L$48),($U$3+$W$3+$Y$3+$AA$3+$AC$3+$AE$3)&lt;($C$48+$F$48+$I$48+$L$48+$O$48)),((C16+F16+I16+L16)-AC16-AA16-Y16-W16-U16)+(($U$3+$W$3+$Y$3+$AA$3+$AC$3+$AE$3-$C$48-$F$48-$I$48-$L$48)*P16)),0)</f>
        <v>0</v>
      </c>
      <c r="AH16" s="131">
        <f t="shared" si="0"/>
        <v>0</v>
      </c>
      <c r="AJ16" s="103">
        <f t="shared" si="8"/>
        <v>0</v>
      </c>
    </row>
    <row r="17" spans="1:36" ht="15.75" customHeight="1" x14ac:dyDescent="0.3">
      <c r="A17" s="109" t="s">
        <v>152</v>
      </c>
      <c r="B17" s="19"/>
      <c r="C17" s="31">
        <f>working!O51</f>
        <v>0</v>
      </c>
      <c r="D17" s="104" t="str">
        <f t="shared" si="9"/>
        <v/>
      </c>
      <c r="E17" s="19"/>
      <c r="F17" s="31">
        <f>working!W51</f>
        <v>0</v>
      </c>
      <c r="G17" s="104" t="str">
        <f t="shared" si="10"/>
        <v/>
      </c>
      <c r="H17" s="101"/>
      <c r="I17" s="31">
        <f>working!AE51</f>
        <v>0</v>
      </c>
      <c r="J17" s="104" t="str">
        <f t="shared" si="11"/>
        <v/>
      </c>
      <c r="K17" s="101"/>
      <c r="L17" s="31">
        <f>working!AM51</f>
        <v>0</v>
      </c>
      <c r="M17" s="104" t="str">
        <f t="shared" si="12"/>
        <v/>
      </c>
      <c r="N17" s="101"/>
      <c r="O17" s="31">
        <f>working!AU51</f>
        <v>0</v>
      </c>
      <c r="P17" s="104" t="str">
        <f t="shared" si="13"/>
        <v/>
      </c>
      <c r="Q17" s="101"/>
      <c r="R17" s="55">
        <f t="shared" si="6"/>
        <v>0</v>
      </c>
      <c r="S17" s="104" t="str">
        <f t="shared" si="14"/>
        <v/>
      </c>
      <c r="U17" s="55" cm="1">
        <f t="array" ref="U17">ROUND(_xlfn.IFS($U$3=0,0,$U$3=$C$48,C17,$U$3=$C$48+$F$48,C17+F17,$U$3=$C$48+$F$48+$I$48,C17+F17+I17,$U$3=$C$48+$F$48+$I$48+$L$48,C17+F17+I17+L17,$U$3=$R$48,R17,$U$3&lt;$C$48,C17*$V$3,AND(U$3&gt;$C$48,$U$3&lt;($C$48+$F$48)),C17+($U$3-$C$48)*G17,AND(U$3&gt;$C$48,$U$3&lt;($C$48+$F$48+$I$48)),C17+F17+($U$3-$C$48-$F$48)*J17,AND(U$3&gt;$C$48,$U$3&lt;($C$48+$F$48+$I$48+$L$48)),C17+F17+I17+($U$3-$C$48-$F$48-$I$48)*M17,AND(U$3&gt;$C$48,$U$3&lt;$R$48),C17+F17+I17+L17+($U$3-$C$48-$F$48-$I$48-$L$48)*P17),0)</f>
        <v>0</v>
      </c>
      <c r="V17" s="104"/>
      <c r="W17" s="55" cm="1">
        <f t="array" ref="W17">ROUND(_xlfn.IFS($W$3=0,0,$U$3+$W$3&lt;$C$48,(C17-U17)*$X$3,AND(($U$3+$W$3)&gt;$C$48,($U$3+$W$3)&lt;($C$48+$F$48)),(C17-U17)+(($U$3+$W$3-$C$48)*G17),AND(($U$3+$W$3)&gt;($C$48+$F$48),($U$3+$W$3)&lt;($C$48+$F$48+$I$48)),((C17+F17)-U17)+(($U$3+$W$3-$C$48-$F$48)*J17),AND(($U$3+$W$3)&gt;($C$48+$F$48+$I$48),($U$3+$W$3)&lt;($C$48+$F$48+$I$48+$L$48)),((C17+F17+I17)-U17)+(($U$3+$W$3-$C$48-$F$48-$I$48)*M17),AND(($U$3+$W$3)&gt;($C$48+$F$48+$I$48+$L$48),($U$3+$W$3)&lt;($C$48+$F$48+$I$48+$L$48+$O$48)),((C17+F17+I17+L17)-U17)+(($U$3+$W$3-$C$48-$F$48-$I$48-$L$48)*P17)),0)</f>
        <v>0</v>
      </c>
      <c r="X17" s="1"/>
      <c r="Y17" s="55" cm="1">
        <f t="array" ref="Y17">ROUND(_xlfn.IFS($Y$3=0,0,$U$3+$W$3+$Y$3&lt;$C$48,(C17-W17-U17)*$Z$3,AND(($U$3+$W$3+$Y$3)&gt;$C$48,($U$3+$W$3+$Y$3)&lt;($C$48+$F$48)),(C17-W17-U17)+(($U$3+$W$3+$Y$3-$C$48)*G17),AND(($U$3+$W$3+$Y$3)&gt;($C$48+$F$48),($U$3+$W$3+$Y$3)&lt;($C$48+$F$48+$I$48)),((C17+F17)-W17-U17)+(($U$3+$W$3+$Y$3-$C$48-$F$48)*J17),AND(($U$3+$W$3+$Y$3)&gt;($C$48+$F$48+$I$48),($U$3+$W$3+$Y$3)&lt;($C$48+$F$48+$I$48+$L$48)),((C17+F17+I17)-W17-U17)+(($U$3+$W$3+$Y$3-$C$48-$F$48-$I$48)*M17),AND(($U$3+$W$3+$Y$3)&gt;($C$48+$F$48+$I$48+$L$48),($U$3+$W$3+$Y$3)&lt;($C$48+$F$48+$I$48+$L$48+$O$48)),((C17+F17+I17+L17)-W17-U17)+(($U$3+$W$3+$Y$3-$C$48-$F$48-$I$48-$L$48)*P17)),0)</f>
        <v>0</v>
      </c>
      <c r="Z17" s="1"/>
      <c r="AA17" s="55" cm="1">
        <f t="array" ref="AA17">ROUND(_xlfn.IFS($AA$3=0,0,$U$3+$W$3+$Y$3+$AA$3&lt;$C$48,(C17-Y17-W17-U17)*$AB$3,AND(($U$3+$W$3+$Y$3+$AA$3)&gt;$C$48,($U$3+$W$3+$Y$3+$AA$3)&lt;($C$48+$F$48)),(C17-Y17-W17-U17)+(($U$3+$W$3+$Y$3+$AA$3-$C$48)*G17),AND(($U$3+$W$3+$Y$3+$AA$3)&gt;($C$48+$F$48),($U$3+$W$3+$Y$3+$AA$3)&lt;($C$48+$F$48+$I$48)),((C17+F17)-Y17-W17-U17)+(($U$3+$W$3+$Y$3+$AA$3-$C$48-$F$48)*J17),AND(($U$3+$W$3+$Y$3+$AA$3)&gt;($C$48+$F$48+$I$48),($U$3+$W$3+$Y$3+$AA$3)&lt;($C$48+$F$48+$I$48+$L$48)),((C17+F17+I17)-Y17-W17-U17)+(($U$3+$W$3+$Y$3+$AA$3-$C$48-$F$48-$I$48)*M17),AND(($U$3+$W$3+$Y$3+$AA$3)&gt;($C$48+$F$48+$I$48+$L$48),($U$3+$W$3+$Y$3+$AA$3)&lt;($C$48+$F$48+$I$48+$L$48+$O$48)),((C17+F17+I17+L17)-Y17-W17-U17)+(($U$3+$W$3+$Y$3+$AA$3-$C$48-$F$48-$I$48-$L$48)*P17)),0)</f>
        <v>0</v>
      </c>
      <c r="AB17" s="1"/>
      <c r="AC17" s="55" cm="1">
        <f t="array" ref="AC17">ROUND(_xlfn.IFS($AC$3=0,0,$U$3+$W$3+$Y$3+$AA$3+$AC$3&lt;$C$48,(C17-AA17-Y17-W17-U17)*$AB$3,AND(($U$3+$W$3+$Y$3+$AA$3+$AC$3)&gt;$C$48,($U$3+$W$3+$Y$3+$AA$3+$AC$3)&lt;($C$48+$F$48)),(C17-AA17-Y17-W17-U17)+(($U$3+$W$3+$Y$3+$AA$3+$AC$3-$C$48)*G17),AND(($U$3+$W$3+$Y$3+$AA$3+$AC$3)&gt;($C$48+$F$48),($U$3+$W$3+$Y$3+$AA$3+$AC$3)&lt;($C$48+$F$48+$I$48)),((C17+F17)-AA17-Y17-W17-U17)+(($U$3+$W$3+$Y$3+$AA$3+$AC$3-$C$48-$F$48)*J17),AND(($U$3+$W$3+$Y$3+$AA$3+$AC$3)&gt;($C$48+$F$48+$I$48),($U$3+$W$3+$Y$3+$AA$3+$AC$3)&lt;($C$48+$F$48+$I$48+$L$48)),((C17+F17+I17)-AA17-Y17-W17-U17)+(($U$3+$W$3+$Y$3+$AA$3+$AC$3-$C$48-$F$48-$I$48)*M17),AND(($U$3+$W$3+$Y$3+$AA$3+$AC$3)&gt;($C$48+$F$48+$I$48+$L$48),($U$3+$W$3+$Y$3+$AA$3+$AC$3)&lt;($C$48+$F$48+$I$48+$L$48+$O$48)),((C17+F17+I17+L17)-AA17-Y17-W17-U17)+(($U$3+$W$3+$Y$3+$AA$3+$AC$3-$C$48-$F$48-$I$48-$L$48)*P17)),0)</f>
        <v>0</v>
      </c>
      <c r="AD17" s="55"/>
      <c r="AE17" s="55" cm="1">
        <f t="array" ref="AE17">ROUND(_xlfn.IFS($AE$3=0,0,$U$3+$W$3+$Y$3+$AA$3+$AC$3+$AE$3&lt;$C$48,(C17-AC17-AA17-Y17-W17-U17)*$AF$3,AND(($U$3+$W$3+$Y$3+$AA$3+$AC$3+$AE$3)&gt;$C$48,($U$3+$W$3+$Y$3+$AA$3+$AC$3+$AE$3)&lt;($C$48+$F$48)),(C17-AC17-AA17-Y17-W17-U17)+(($U$3+$W$3+$Y$3+$AA$3+$AC$3+$AE$3-$C$48)*G17),AND(($U$3+$W$3+$Y$3+$AA$3+$AC$3+$AE$3)&gt;($C$48+$F$48),($U$3+$W$3+$Y$3+$AA$3+$AC$3+$AE$3)&lt;($C$48+$F$48+$I$48)),((C17+F17)-AC17-AA17-Y17-W17-U17)+(($U$3+$W$3+$Y$3+$AA$3+$AC$3+$AE$3-$C$48-$F$48)*J17),AND(($U$3+$W$3+$Y$3+$AA$3+$AC$3+$AE$3)&gt;($C$48+$F$48+$I$48),($U$3+$W$3+$Y$3+$AA$3+$AC$3+$AE$3)&lt;($C$48+$F$48+$I$48+$L$48)),((C17+F17+I17)-AC17-AA17-Y17-W17-U17)+(($U$3+$W$3+$Y$3+$AA$3+$AC$3+$AE$3-$C$48-$F$48-$I$48)*M17),AND(($U$3+$W$3+$Y$3+$AA$3+$AC$3+$AE$3)&gt;($C$48+$F$48+$I$48+$L$48),($U$3+$W$3+$Y$3+$AA$3+$AC$3+$AE$3)&lt;($C$48+$F$48+$I$48+$L$48+$O$48)),((C17+F17+I17+L17)-AC17-AA17-Y17-W17-U17)+(($U$3+$W$3+$Y$3+$AA$3+$AC$3+$AE$3-$C$48-$F$48-$I$48-$L$48)*P17)),0)</f>
        <v>0</v>
      </c>
      <c r="AH17" s="131">
        <f t="shared" si="0"/>
        <v>0</v>
      </c>
      <c r="AJ17" s="103">
        <f t="shared" si="8"/>
        <v>0</v>
      </c>
    </row>
    <row r="18" spans="1:36" ht="15.75" customHeight="1" x14ac:dyDescent="0.3">
      <c r="A18" s="109" t="s">
        <v>153</v>
      </c>
      <c r="B18" s="19"/>
      <c r="C18" s="31">
        <f>working!O50</f>
        <v>0</v>
      </c>
      <c r="D18" s="104" t="str">
        <f t="shared" si="9"/>
        <v/>
      </c>
      <c r="E18" s="19"/>
      <c r="F18" s="31">
        <f>working!W50</f>
        <v>0</v>
      </c>
      <c r="G18" s="104" t="str">
        <f t="shared" si="10"/>
        <v/>
      </c>
      <c r="H18" s="101"/>
      <c r="I18" s="31">
        <f>working!AE50</f>
        <v>0</v>
      </c>
      <c r="J18" s="104" t="str">
        <f t="shared" si="11"/>
        <v/>
      </c>
      <c r="K18" s="101"/>
      <c r="L18" s="31">
        <f>working!AM50</f>
        <v>0</v>
      </c>
      <c r="M18" s="104" t="str">
        <f t="shared" si="12"/>
        <v/>
      </c>
      <c r="N18" s="101"/>
      <c r="O18" s="31">
        <f>working!AU50</f>
        <v>0</v>
      </c>
      <c r="P18" s="104" t="str">
        <f t="shared" si="13"/>
        <v/>
      </c>
      <c r="Q18" s="101"/>
      <c r="R18" s="55">
        <f t="shared" si="6"/>
        <v>0</v>
      </c>
      <c r="S18" s="104" t="str">
        <f t="shared" si="14"/>
        <v/>
      </c>
      <c r="U18" s="55" cm="1">
        <f t="array" ref="U18">ROUND(_xlfn.IFS($U$3=0,0,$U$3=$C$48,C18,$U$3=$C$48+$F$48,C18+F18,$U$3=$C$48+$F$48+$I$48,C18+F18+I18,$U$3=$C$48+$F$48+$I$48+$L$48,C18+F18+I18+L18,$U$3=$R$48,R18,$U$3&lt;$C$48,C18*$V$3,AND(U$3&gt;$C$48,$U$3&lt;($C$48+$F$48)),C18+($U$3-$C$48)*G18,AND(U$3&gt;$C$48,$U$3&lt;($C$48+$F$48+$I$48)),C18+F18+($U$3-$C$48-$F$48)*J18,AND(U$3&gt;$C$48,$U$3&lt;($C$48+$F$48+$I$48+$L$48)),C18+F18+I18+($U$3-$C$48-$F$48-$I$48)*M18,AND(U$3&gt;$C$48,$U$3&lt;$R$48),C18+F18+I18+L18+($U$3-$C$48-$F$48-$I$48-$L$48)*P18),0)</f>
        <v>0</v>
      </c>
      <c r="V18" s="104"/>
      <c r="W18" s="55" cm="1">
        <f t="array" ref="W18">ROUND(_xlfn.IFS($W$3=0,0,$U$3+$W$3&lt;$C$48,(C18-U18)*$X$3,AND(($U$3+$W$3)&gt;$C$48,($U$3+$W$3)&lt;($C$48+$F$48)),(C18-U18)+(($U$3+$W$3-$C$48)*G18),AND(($U$3+$W$3)&gt;($C$48+$F$48),($U$3+$W$3)&lt;($C$48+$F$48+$I$48)),((C18+F18)-U18)+(($U$3+$W$3-$C$48-$F$48)*J18),AND(($U$3+$W$3)&gt;($C$48+$F$48+$I$48),($U$3+$W$3)&lt;($C$48+$F$48+$I$48+$L$48)),((C18+F18+I18)-U18)+(($U$3+$W$3-$C$48-$F$48-$I$48)*M18),AND(($U$3+$W$3)&gt;($C$48+$F$48+$I$48+$L$48),($U$3+$W$3)&lt;($C$48+$F$48+$I$48+$L$48+$O$48)),((C18+F18+I18+L18)-U18)+(($U$3+$W$3-$C$48-$F$48-$I$48-$L$48)*P18)),0)</f>
        <v>0</v>
      </c>
      <c r="X18" s="1"/>
      <c r="Y18" s="55" cm="1">
        <f t="array" ref="Y18">ROUND(_xlfn.IFS($Y$3=0,0,$U$3+$W$3+$Y$3&lt;$C$48,(C18-W18-U18)*$Z$3,AND(($U$3+$W$3+$Y$3)&gt;$C$48,($U$3+$W$3+$Y$3)&lt;($C$48+$F$48)),(C18-W18-U18)+(($U$3+$W$3+$Y$3-$C$48)*G18),AND(($U$3+$W$3+$Y$3)&gt;($C$48+$F$48),($U$3+$W$3+$Y$3)&lt;($C$48+$F$48+$I$48)),((C18+F18)-W18-U18)+(($U$3+$W$3+$Y$3-$C$48-$F$48)*J18),AND(($U$3+$W$3+$Y$3)&gt;($C$48+$F$48+$I$48),($U$3+$W$3+$Y$3)&lt;($C$48+$F$48+$I$48+$L$48)),((C18+F18+I18)-W18-U18)+(($U$3+$W$3+$Y$3-$C$48-$F$48-$I$48)*M18),AND(($U$3+$W$3+$Y$3)&gt;($C$48+$F$48+$I$48+$L$48),($U$3+$W$3+$Y$3)&lt;($C$48+$F$48+$I$48+$L$48+$O$48)),((C18+F18+I18+L18)-W18-U18)+(($U$3+$W$3+$Y$3-$C$48-$F$48-$I$48-$L$48)*P18)),0)</f>
        <v>0</v>
      </c>
      <c r="Z18" s="1"/>
      <c r="AA18" s="55" cm="1">
        <f t="array" ref="AA18">ROUND(_xlfn.IFS($AA$3=0,0,$U$3+$W$3+$Y$3+$AA$3&lt;$C$48,(C18-Y18-W18-U18)*$AB$3,AND(($U$3+$W$3+$Y$3+$AA$3)&gt;$C$48,($U$3+$W$3+$Y$3+$AA$3)&lt;($C$48+$F$48)),(C18-Y18-W18-U18)+(($U$3+$W$3+$Y$3+$AA$3-$C$48)*G18),AND(($U$3+$W$3+$Y$3+$AA$3)&gt;($C$48+$F$48),($U$3+$W$3+$Y$3+$AA$3)&lt;($C$48+$F$48+$I$48)),((C18+F18)-Y18-W18-U18)+(($U$3+$W$3+$Y$3+$AA$3-$C$48-$F$48)*J18),AND(($U$3+$W$3+$Y$3+$AA$3)&gt;($C$48+$F$48+$I$48),($U$3+$W$3+$Y$3+$AA$3)&lt;($C$48+$F$48+$I$48+$L$48)),((C18+F18+I18)-Y18-W18-U18)+(($U$3+$W$3+$Y$3+$AA$3-$C$48-$F$48-$I$48)*M18),AND(($U$3+$W$3+$Y$3+$AA$3)&gt;($C$48+$F$48+$I$48+$L$48),($U$3+$W$3+$Y$3+$AA$3)&lt;($C$48+$F$48+$I$48+$L$48+$O$48)),((C18+F18+I18+L18)-Y18-W18-U18)+(($U$3+$W$3+$Y$3+$AA$3-$C$48-$F$48-$I$48-$L$48)*P18)),0)</f>
        <v>0</v>
      </c>
      <c r="AB18" s="1"/>
      <c r="AC18" s="55" cm="1">
        <f t="array" ref="AC18">ROUND(_xlfn.IFS($AC$3=0,0,$U$3+$W$3+$Y$3+$AA$3+$AC$3&lt;$C$48,(C18-AA18-Y18-W18-U18)*$AB$3,AND(($U$3+$W$3+$Y$3+$AA$3+$AC$3)&gt;$C$48,($U$3+$W$3+$Y$3+$AA$3+$AC$3)&lt;($C$48+$F$48)),(C18-AA18-Y18-W18-U18)+(($U$3+$W$3+$Y$3+$AA$3+$AC$3-$C$48)*G18),AND(($U$3+$W$3+$Y$3+$AA$3+$AC$3)&gt;($C$48+$F$48),($U$3+$W$3+$Y$3+$AA$3+$AC$3)&lt;($C$48+$F$48+$I$48)),((C18+F18)-AA18-Y18-W18-U18)+(($U$3+$W$3+$Y$3+$AA$3+$AC$3-$C$48-$F$48)*J18),AND(($U$3+$W$3+$Y$3+$AA$3+$AC$3)&gt;($C$48+$F$48+$I$48),($U$3+$W$3+$Y$3+$AA$3+$AC$3)&lt;($C$48+$F$48+$I$48+$L$48)),((C18+F18+I18)-AA18-Y18-W18-U18)+(($U$3+$W$3+$Y$3+$AA$3+$AC$3-$C$48-$F$48-$I$48)*M18),AND(($U$3+$W$3+$Y$3+$AA$3+$AC$3)&gt;($C$48+$F$48+$I$48+$L$48),($U$3+$W$3+$Y$3+$AA$3+$AC$3)&lt;($C$48+$F$48+$I$48+$L$48+$O$48)),((C18+F18+I18+L18)-AA18-Y18-W18-U18)+(($U$3+$W$3+$Y$3+$AA$3+$AC$3-$C$48-$F$48-$I$48-$L$48)*P18)),0)</f>
        <v>0</v>
      </c>
      <c r="AD18" s="55"/>
      <c r="AE18" s="55" cm="1">
        <f t="array" ref="AE18">ROUND(_xlfn.IFS($AE$3=0,0,$U$3+$W$3+$Y$3+$AA$3+$AC$3+$AE$3&lt;$C$48,(C18-AC18-AA18-Y18-W18-U18)*$AF$3,AND(($U$3+$W$3+$Y$3+$AA$3+$AC$3+$AE$3)&gt;$C$48,($U$3+$W$3+$Y$3+$AA$3+$AC$3+$AE$3)&lt;($C$48+$F$48)),(C18-AC18-AA18-Y18-W18-U18)+(($U$3+$W$3+$Y$3+$AA$3+$AC$3+$AE$3-$C$48)*G18),AND(($U$3+$W$3+$Y$3+$AA$3+$AC$3+$AE$3)&gt;($C$48+$F$48),($U$3+$W$3+$Y$3+$AA$3+$AC$3+$AE$3)&lt;($C$48+$F$48+$I$48)),((C18+F18)-AC18-AA18-Y18-W18-U18)+(($U$3+$W$3+$Y$3+$AA$3+$AC$3+$AE$3-$C$48-$F$48)*J18),AND(($U$3+$W$3+$Y$3+$AA$3+$AC$3+$AE$3)&gt;($C$48+$F$48+$I$48),($U$3+$W$3+$Y$3+$AA$3+$AC$3+$AE$3)&lt;($C$48+$F$48+$I$48+$L$48)),((C18+F18+I18)-AC18-AA18-Y18-W18-U18)+(($U$3+$W$3+$Y$3+$AA$3+$AC$3+$AE$3-$C$48-$F$48-$I$48)*M18),AND(($U$3+$W$3+$Y$3+$AA$3+$AC$3+$AE$3)&gt;($C$48+$F$48+$I$48+$L$48),($U$3+$W$3+$Y$3+$AA$3+$AC$3+$AE$3)&lt;($C$48+$F$48+$I$48+$L$48+$O$48)),((C18+F18+I18+L18)-AC18-AA18-Y18-W18-U18)+(($U$3+$W$3+$Y$3+$AA$3+$AC$3+$AE$3-$C$48-$F$48-$I$48-$L$48)*P18)),0)</f>
        <v>0</v>
      </c>
      <c r="AH18" s="131">
        <f t="shared" si="0"/>
        <v>0</v>
      </c>
      <c r="AJ18" s="103">
        <f t="shared" si="8"/>
        <v>0</v>
      </c>
    </row>
    <row r="19" spans="1:36" ht="15.75" customHeight="1" x14ac:dyDescent="0.3">
      <c r="A19" s="109" t="s">
        <v>154</v>
      </c>
      <c r="B19" s="19"/>
      <c r="C19" s="31">
        <f>working!O80</f>
        <v>0</v>
      </c>
      <c r="D19" s="104" t="str">
        <f t="shared" si="9"/>
        <v/>
      </c>
      <c r="E19" s="19"/>
      <c r="F19" s="31">
        <f>working!W80</f>
        <v>0</v>
      </c>
      <c r="G19" s="104" t="str">
        <f t="shared" si="10"/>
        <v/>
      </c>
      <c r="H19" s="101"/>
      <c r="I19" s="31">
        <f>working!AE80</f>
        <v>0</v>
      </c>
      <c r="J19" s="104" t="str">
        <f t="shared" si="11"/>
        <v/>
      </c>
      <c r="K19" s="101"/>
      <c r="L19" s="31">
        <f>working!AM80</f>
        <v>0</v>
      </c>
      <c r="M19" s="104" t="str">
        <f t="shared" si="12"/>
        <v/>
      </c>
      <c r="N19" s="101"/>
      <c r="O19" s="31">
        <f>working!AU80</f>
        <v>0</v>
      </c>
      <c r="P19" s="104" t="str">
        <f t="shared" si="13"/>
        <v/>
      </c>
      <c r="Q19" s="101"/>
      <c r="R19" s="55">
        <f t="shared" si="6"/>
        <v>0</v>
      </c>
      <c r="S19" s="104" t="str">
        <f t="shared" si="14"/>
        <v/>
      </c>
      <c r="U19" s="55" cm="1">
        <f t="array" ref="U19">ROUND(_xlfn.IFS($U$3=0,0,$U$3=$C$48,C19,$U$3=$C$48+$F$48,C19+F19,$U$3=$C$48+$F$48+$I$48,C19+F19+I19,$U$3=$C$48+$F$48+$I$48+$L$48,C19+F19+I19+L19,$U$3=$R$48,R19,$U$3&lt;$C$48,C19*$V$3,AND(U$3&gt;$C$48,$U$3&lt;($C$48+$F$48)),C19+($U$3-$C$48)*G19,AND(U$3&gt;$C$48,$U$3&lt;($C$48+$F$48+$I$48)),C19+F19+($U$3-$C$48-$F$48)*J19,AND(U$3&gt;$C$48,$U$3&lt;($C$48+$F$48+$I$48+$L$48)),C19+F19+I19+($U$3-$C$48-$F$48-$I$48)*M19,AND(U$3&gt;$C$48,$U$3&lt;$R$48),C19+F19+I19+L19+($U$3-$C$48-$F$48-$I$48-$L$48)*P19),0)</f>
        <v>0</v>
      </c>
      <c r="V19" s="104"/>
      <c r="W19" s="55" cm="1">
        <f t="array" ref="W19">ROUND(_xlfn.IFS($W$3=0,0,$U$3+$W$3&lt;$C$48,(C19-U19)*$X$3,AND(($U$3+$W$3)&gt;$C$48,($U$3+$W$3)&lt;($C$48+$F$48)),(C19-U19)+(($U$3+$W$3-$C$48)*G19),AND(($U$3+$W$3)&gt;($C$48+$F$48),($U$3+$W$3)&lt;($C$48+$F$48+$I$48)),((C19+F19)-U19)+(($U$3+$W$3-$C$48-$F$48)*J19),AND(($U$3+$W$3)&gt;($C$48+$F$48+$I$48),($U$3+$W$3)&lt;($C$48+$F$48+$I$48+$L$48)),((C19+F19+I19)-U19)+(($U$3+$W$3-$C$48-$F$48-$I$48)*M19),AND(($U$3+$W$3)&gt;($C$48+$F$48+$I$48+$L$48),($U$3+$W$3)&lt;($C$48+$F$48+$I$48+$L$48+$O$48)),((C19+F19+I19+L19)-U19)+(($U$3+$W$3-$C$48-$F$48-$I$48-$L$48)*P19)),0)</f>
        <v>0</v>
      </c>
      <c r="X19" s="1"/>
      <c r="Y19" s="55" cm="1">
        <f t="array" ref="Y19">ROUND(_xlfn.IFS($Y$3=0,0,$U$3+$W$3+$Y$3&lt;$C$48,(C19-W19-U19)*$Z$3,AND(($U$3+$W$3+$Y$3)&gt;$C$48,($U$3+$W$3+$Y$3)&lt;($C$48+$F$48)),(C19-W19-U19)+(($U$3+$W$3+$Y$3-$C$48)*G19),AND(($U$3+$W$3+$Y$3)&gt;($C$48+$F$48),($U$3+$W$3+$Y$3)&lt;($C$48+$F$48+$I$48)),((C19+F19)-W19-U19)+(($U$3+$W$3+$Y$3-$C$48-$F$48)*J19),AND(($U$3+$W$3+$Y$3)&gt;($C$48+$F$48+$I$48),($U$3+$W$3+$Y$3)&lt;($C$48+$F$48+$I$48+$L$48)),((C19+F19+I19)-W19-U19)+(($U$3+$W$3+$Y$3-$C$48-$F$48-$I$48)*M19),AND(($U$3+$W$3+$Y$3)&gt;($C$48+$F$48+$I$48+$L$48),($U$3+$W$3+$Y$3)&lt;($C$48+$F$48+$I$48+$L$48+$O$48)),((C19+F19+I19+L19)-W19-U19)+(($U$3+$W$3+$Y$3-$C$48-$F$48-$I$48-$L$48)*P19)),0)</f>
        <v>0</v>
      </c>
      <c r="Z19" s="1"/>
      <c r="AA19" s="55" cm="1">
        <f t="array" ref="AA19">ROUND(_xlfn.IFS($AA$3=0,0,$U$3+$W$3+$Y$3+$AA$3&lt;$C$48,(C19-Y19-W19-U19)*$AB$3,AND(($U$3+$W$3+$Y$3+$AA$3)&gt;$C$48,($U$3+$W$3+$Y$3+$AA$3)&lt;($C$48+$F$48)),(C19-Y19-W19-U19)+(($U$3+$W$3+$Y$3+$AA$3-$C$48)*G19),AND(($U$3+$W$3+$Y$3+$AA$3)&gt;($C$48+$F$48),($U$3+$W$3+$Y$3+$AA$3)&lt;($C$48+$F$48+$I$48)),((C19+F19)-Y19-W19-U19)+(($U$3+$W$3+$Y$3+$AA$3-$C$48-$F$48)*J19),AND(($U$3+$W$3+$Y$3+$AA$3)&gt;($C$48+$F$48+$I$48),($U$3+$W$3+$Y$3+$AA$3)&lt;($C$48+$F$48+$I$48+$L$48)),((C19+F19+I19)-Y19-W19-U19)+(($U$3+$W$3+$Y$3+$AA$3-$C$48-$F$48-$I$48)*M19),AND(($U$3+$W$3+$Y$3+$AA$3)&gt;($C$48+$F$48+$I$48+$L$48),($U$3+$W$3+$Y$3+$AA$3)&lt;($C$48+$F$48+$I$48+$L$48+$O$48)),((C19+F19+I19+L19)-Y19-W19-U19)+(($U$3+$W$3+$Y$3+$AA$3-$C$48-$F$48-$I$48-$L$48)*P19)),0)</f>
        <v>0</v>
      </c>
      <c r="AB19" s="1"/>
      <c r="AC19" s="55" cm="1">
        <f t="array" ref="AC19">ROUND(_xlfn.IFS($AC$3=0,0,$U$3+$W$3+$Y$3+$AA$3+$AC$3&lt;$C$48,(C19-AA19-Y19-W19-U19)*$AB$3,AND(($U$3+$W$3+$Y$3+$AA$3+$AC$3)&gt;$C$48,($U$3+$W$3+$Y$3+$AA$3+$AC$3)&lt;($C$48+$F$48)),(C19-AA19-Y19-W19-U19)+(($U$3+$W$3+$Y$3+$AA$3+$AC$3-$C$48)*G19),AND(($U$3+$W$3+$Y$3+$AA$3+$AC$3)&gt;($C$48+$F$48),($U$3+$W$3+$Y$3+$AA$3+$AC$3)&lt;($C$48+$F$48+$I$48)),((C19+F19)-AA19-Y19-W19-U19)+(($U$3+$W$3+$Y$3+$AA$3+$AC$3-$C$48-$F$48)*J19),AND(($U$3+$W$3+$Y$3+$AA$3+$AC$3)&gt;($C$48+$F$48+$I$48),($U$3+$W$3+$Y$3+$AA$3+$AC$3)&lt;($C$48+$F$48+$I$48+$L$48)),((C19+F19+I19)-AA19-Y19-W19-U19)+(($U$3+$W$3+$Y$3+$AA$3+$AC$3-$C$48-$F$48-$I$48)*M19),AND(($U$3+$W$3+$Y$3+$AA$3+$AC$3)&gt;($C$48+$F$48+$I$48+$L$48),($U$3+$W$3+$Y$3+$AA$3+$AC$3)&lt;($C$48+$F$48+$I$48+$L$48+$O$48)),((C19+F19+I19+L19)-AA19-Y19-W19-U19)+(($U$3+$W$3+$Y$3+$AA$3+$AC$3-$C$48-$F$48-$I$48-$L$48)*P19)),0)</f>
        <v>0</v>
      </c>
      <c r="AD19" s="55"/>
      <c r="AE19" s="55" cm="1">
        <f t="array" ref="AE19">ROUND(_xlfn.IFS($AE$3=0,0,$U$3+$W$3+$Y$3+$AA$3+$AC$3+$AE$3&lt;$C$48,(C19-AC19-AA19-Y19-W19-U19)*$AF$3,AND(($U$3+$W$3+$Y$3+$AA$3+$AC$3+$AE$3)&gt;$C$48,($U$3+$W$3+$Y$3+$AA$3+$AC$3+$AE$3)&lt;($C$48+$F$48)),(C19-AC19-AA19-Y19-W19-U19)+(($U$3+$W$3+$Y$3+$AA$3+$AC$3+$AE$3-$C$48)*G19),AND(($U$3+$W$3+$Y$3+$AA$3+$AC$3+$AE$3)&gt;($C$48+$F$48),($U$3+$W$3+$Y$3+$AA$3+$AC$3+$AE$3)&lt;($C$48+$F$48+$I$48)),((C19+F19)-AC19-AA19-Y19-W19-U19)+(($U$3+$W$3+$Y$3+$AA$3+$AC$3+$AE$3-$C$48-$F$48)*J19),AND(($U$3+$W$3+$Y$3+$AA$3+$AC$3+$AE$3)&gt;($C$48+$F$48+$I$48),($U$3+$W$3+$Y$3+$AA$3+$AC$3+$AE$3)&lt;($C$48+$F$48+$I$48+$L$48)),((C19+F19+I19)-AC19-AA19-Y19-W19-U19)+(($U$3+$W$3+$Y$3+$AA$3+$AC$3+$AE$3-$C$48-$F$48-$I$48)*M19),AND(($U$3+$W$3+$Y$3+$AA$3+$AC$3+$AE$3)&gt;($C$48+$F$48+$I$48+$L$48),($U$3+$W$3+$Y$3+$AA$3+$AC$3+$AE$3)&lt;($C$48+$F$48+$I$48+$L$48+$O$48)),((C19+F19+I19+L19)-AC19-AA19-Y19-W19-U19)+(($U$3+$W$3+$Y$3+$AA$3+$AC$3+$AE$3-$C$48-$F$48-$I$48-$L$48)*P19)),0)</f>
        <v>0</v>
      </c>
      <c r="AH19" s="131">
        <f t="shared" si="0"/>
        <v>0</v>
      </c>
      <c r="AJ19" s="103">
        <f t="shared" si="8"/>
        <v>0</v>
      </c>
    </row>
    <row r="20" spans="1:36" ht="15.75" customHeight="1" x14ac:dyDescent="0.3">
      <c r="C20" s="33"/>
      <c r="D20" s="33"/>
      <c r="F20" s="33"/>
      <c r="G20" s="33"/>
      <c r="J20" s="33"/>
      <c r="M20" s="33"/>
      <c r="P20" s="33"/>
      <c r="R20" s="103"/>
      <c r="V20" s="33"/>
      <c r="W20" s="77"/>
      <c r="Y20" s="77"/>
      <c r="AA20" s="77"/>
      <c r="AC20" s="77"/>
      <c r="AE20" s="55"/>
      <c r="AH20" s="5"/>
      <c r="AJ20" s="103">
        <f t="shared" si="8"/>
        <v>0</v>
      </c>
    </row>
    <row r="21" spans="1:36" ht="15.75" customHeight="1" x14ac:dyDescent="0.3">
      <c r="A21" s="102" t="s">
        <v>24</v>
      </c>
      <c r="B21" s="19"/>
      <c r="C21" s="31">
        <f>SUM(C4:C19)</f>
        <v>0</v>
      </c>
      <c r="D21" s="104" t="str">
        <f>IFERROR(C21/$C$48,"")</f>
        <v/>
      </c>
      <c r="E21" s="19"/>
      <c r="F21" s="31">
        <f>SUM(F4:F19)</f>
        <v>0</v>
      </c>
      <c r="G21" s="104" t="str">
        <f>IFERROR(F21/$F$48,"")</f>
        <v/>
      </c>
      <c r="H21" s="101"/>
      <c r="I21" s="31">
        <f>SUM(I4:I19)</f>
        <v>0</v>
      </c>
      <c r="J21" s="104" t="str">
        <f>IFERROR(I21/$I$48,"")</f>
        <v/>
      </c>
      <c r="K21" s="101"/>
      <c r="L21" s="31">
        <f>SUM(L4:L19)</f>
        <v>0</v>
      </c>
      <c r="M21" s="104" t="str">
        <f>IFERROR(L21/$L$48,"")</f>
        <v/>
      </c>
      <c r="N21" s="101"/>
      <c r="O21" s="31">
        <f>SUM(O4:O19)</f>
        <v>0</v>
      </c>
      <c r="P21" s="104" t="str">
        <f>IFERROR(O21/$O$48,"")</f>
        <v/>
      </c>
      <c r="Q21" s="101"/>
      <c r="R21" s="31">
        <f>SUM(R4:R19)</f>
        <v>0</v>
      </c>
      <c r="U21" s="31">
        <f>SUM(U4:U19)</f>
        <v>0</v>
      </c>
      <c r="V21" s="31"/>
      <c r="W21" s="31">
        <f>SUM(W4:W19)</f>
        <v>0</v>
      </c>
      <c r="Y21" s="31">
        <f>SUM(Y4:Y19)</f>
        <v>0</v>
      </c>
      <c r="AA21" s="31">
        <f>SUM(AA4:AA19)</f>
        <v>0</v>
      </c>
      <c r="AC21" s="31">
        <f>SUM(AC4:AC19)</f>
        <v>0</v>
      </c>
      <c r="AE21" s="31">
        <f>SUM(AE4:AE19)</f>
        <v>0</v>
      </c>
      <c r="AH21" s="164">
        <f>SUM(AH4+AH5+AH6+AH7+AH8+AH9+AH10+AH11+AH12+AH13+AH14+AH15+AH16+AH17+AH18+AH19)</f>
        <v>0</v>
      </c>
      <c r="AJ21" s="164">
        <f>SUM(AJ4+AJ5+AJ6+AJ7+AJ8+AJ9+AJ10+AJ11+AJ12+AJ13+AJ14+AJ15+AJ16+AJ17+AJ18+AJ19)</f>
        <v>0</v>
      </c>
    </row>
    <row r="22" spans="1:36" ht="15.6" x14ac:dyDescent="0.3">
      <c r="A22" s="19"/>
      <c r="B22" s="1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U22" s="40"/>
      <c r="V22" s="40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H22" s="165"/>
      <c r="AJ22" s="165"/>
    </row>
    <row r="23" spans="1:36" ht="15.6" x14ac:dyDescent="0.3">
      <c r="A23" s="126">
        <f>working!B60</f>
        <v>0</v>
      </c>
      <c r="W23" s="77"/>
      <c r="Y23" s="77"/>
      <c r="AA23" s="77"/>
      <c r="AC23" s="77"/>
      <c r="AE23" s="77"/>
      <c r="AH23" s="5"/>
    </row>
    <row r="24" spans="1:36" s="1" customFormat="1" ht="15.6" x14ac:dyDescent="0.3">
      <c r="A24" s="109" t="s">
        <v>146</v>
      </c>
      <c r="B24" s="19"/>
      <c r="C24" s="31">
        <f>IF(working!O60&gt;25000,25000,working!O60)</f>
        <v>0</v>
      </c>
      <c r="D24" s="104" t="str">
        <f>IFERROR(C24/$C$48,"")</f>
        <v/>
      </c>
      <c r="E24" s="19"/>
      <c r="F24" s="31">
        <f>_xlfn.IFS(working!W60=0,0,working!O60&gt;25000,0,working!W60+working!O60&lt;25001,working!W60,working!W60+working!O60&gt;25000,25000-working!O60)</f>
        <v>0</v>
      </c>
      <c r="G24" s="104" t="str">
        <f>IFERROR(F24/$F$48,"")</f>
        <v/>
      </c>
      <c r="H24" s="101"/>
      <c r="I24" s="31">
        <f>_xlfn.IFS(working!AE60=0,0,working!O60+working!W60&gt;25000,0,working!AE60+working!W60+working!O60&lt;25001,working!AE60,working!AE60+working!W60+working!O60&gt;25000,25000-working!O60-working!W60)</f>
        <v>0</v>
      </c>
      <c r="J24" s="104" t="str">
        <f>IFERROR(I24/$I$48,"")</f>
        <v/>
      </c>
      <c r="K24" s="101"/>
      <c r="L24" s="31">
        <f>_xlfn.IFS(working!AM60=0,0,working!O60+working!W60+working!AE60&gt;25000,0,working!AM60+working!AE60+working!W60+working!O60&lt;25001,working!AM60,working!AM60+working!AE60+working!W60+working!O60&gt;25000,25000-working!O60-working!W60-working!AE60)</f>
        <v>0</v>
      </c>
      <c r="M24" s="104" t="str">
        <f>IFERROR(L24/$L$48,"")</f>
        <v/>
      </c>
      <c r="N24" s="101"/>
      <c r="O24" s="31">
        <f>_xlfn.IFS(working!AU60=0,0,working!O60+working!W60+working!AE60+working!AM60&gt;25000,0,working!AU60+working!AM60+working!AE60+working!W60+working!O60&lt;25001,working!AU60,working!AU60+working!AM60+working!AE60+working!W60+working!O60&gt;25000,25000-working!O60-working!W60-working!AE60-working!AM60)</f>
        <v>0</v>
      </c>
      <c r="P24" s="104" t="str">
        <f>IFERROR(O24/$O$48,"")</f>
        <v/>
      </c>
      <c r="Q24" s="101"/>
      <c r="R24" s="55">
        <f>SUM(C24+F24+I24+L24+O24)</f>
        <v>0</v>
      </c>
      <c r="S24" s="104" t="str">
        <f>IFERROR(R24/$R$48,"")</f>
        <v/>
      </c>
      <c r="U24" s="55" cm="1">
        <f t="array" ref="U24">ROUND(_xlfn.IFS($U$3=0,0,$U$3=$C$48,C24,$U$3=$C$48+$F$48,C24+F24,$U$3=$C$48+$F$48+$I$48,C24+F24+I24,$U$3=$C$48+$F$48+$I$48+$L$48,C24+F24+I24+L24,$U$3=$R$48,R24,$U$3&lt;$C$48,C24*$V$3,AND(U$3&gt;$C$48,$U$3&lt;($C$48+$F$48)),C24+($U$3-$C$48)*G24,AND(U$3&gt;$C$48,$U$3&lt;($C$48+$F$48+$I$48)),C24+F24+($U$3-$C$48-$F$48)*J24,AND(U$3&gt;$C$48,$U$3&lt;($C$48+$F$48+$I$48+$L$48)),C24+F24+I24+($U$3-$C$48-$F$48-$I$48)*M24,AND(U$3&gt;$C$48,$U$3&lt;$R$48),C24+F24+I24+L24+($U$3-$C$48-$F$48-$I$48-$L$48)*P24),0)</f>
        <v>0</v>
      </c>
      <c r="V24" s="104"/>
      <c r="W24" s="55" cm="1">
        <f t="array" ref="W24">ROUND(_xlfn.IFS($W$3=0,0,$U$3+$W$3&lt;$C$48,(C24-U24)*$X$3,AND(($U$3+$W$3)&gt;$C$48,($U$3+$W$3)&lt;($C$48+$F$48)),(C24-U24)+(($U$3+$W$3-$C$48)*G24),AND(($U$3+$W$3)&gt;($C$48+$F$48),($U$3+$W$3)&lt;($C$48+$F$48+$I$48)),((C24+F24)-U24)+(($U$3+$W$3-$C$48-$F$48)*J24),AND(($U$3+$W$3)&gt;($C$48+$F$48+$I$48),($U$3+$W$3)&lt;($C$48+$F$48+$I$48+$L$48)),((C24+F24+I24)-U24)+(($U$3+$W$3-$C$48-$F$48-$I$48)*M24),AND(($U$3+$W$3)&gt;($C$48+$F$48+$I$48+$L$48),($U$3+$W$3)&lt;($C$48+$F$48+$I$48+$L$48+$O$48)),((C24+F24+I24+L24)-U24)+(($U$3+$W$3-$C$48-$F$48-$I$48-$L$48)*P24)),0)</f>
        <v>0</v>
      </c>
      <c r="Y24" s="55" cm="1">
        <f t="array" ref="Y24">ROUND(_xlfn.IFS($Y$3=0,0,$U$3+$W$3+$Y$3&lt;$C$48,(C24-W24-U24)*$Z$3,AND(($U$3+$W$3+$Y$3)&gt;$C$48,($U$3+$W$3+$Y$3)&lt;($C$48+$F$48)),(C24-W24-U24)+(($U$3+$W$3+$Y$3-$C$48)*G24),AND(($U$3+$W$3+$Y$3)&gt;($C$48+$F$48),($U$3+$W$3+$Y$3)&lt;($C$48+$F$48+$I$48)),((C24+F24)-W24-U24)+(($U$3+$W$3+$Y$3-$C$48-$F$48)*J24),AND(($U$3+$W$3+$Y$3)&gt;($C$48+$F$48+$I$48),($U$3+$W$3+$Y$3)&lt;($C$48+$F$48+$I$48+$L$48)),((C24+F24+I24)-W24-U24)+(($U$3+$W$3+$Y$3-$C$48-$F$48-$I$48)*M24),AND(($U$3+$W$3+$Y$3)&gt;($C$48+$F$48+$I$48+$L$48),($U$3+$W$3+$Y$3)&lt;($C$48+$F$48+$I$48+$L$48+$O$48)),((C24+F24+I24+L24)-W24-U24)+(($U$3+$W$3+$Y$3-$C$48-$F$48-$I$48-$L$48)*P24)),0)</f>
        <v>0</v>
      </c>
      <c r="AA24" s="55" cm="1">
        <f t="array" ref="AA24">ROUND(_xlfn.IFS($AA$3=0,0,$U$3+$W$3+$Y$3+$AA$3&lt;$C$48,(C24-Y24-W24-U24)*$AB$3,AND(($U$3+$W$3+$Y$3+$AA$3)&gt;$C$48,($U$3+$W$3+$Y$3+$AA$3)&lt;($C$48+$F$48)),(C24-Y24-W24-U24)+(($U$3+$W$3+$Y$3+$AA$3-$C$48)*G24),AND(($U$3+$W$3+$Y$3+$AA$3)&gt;($C$48+$F$48),($U$3+$W$3+$Y$3+$AA$3)&lt;($C$48+$F$48+$I$48)),((C24+F24)-Y24-W24-U24)+(($U$3+$W$3+$Y$3+$AA$3-$C$48-$F$48)*J24),AND(($U$3+$W$3+$Y$3+$AA$3)&gt;($C$48+$F$48+$I$48),($U$3+$W$3+$Y$3+$AA$3)&lt;($C$48+$F$48+$I$48+$L$48)),((C24+F24+I24)-Y24-W24-U24)+(($U$3+$W$3+$Y$3+$AA$3-$C$48-$F$48-$I$48)*M24),AND(($U$3+$W$3+$Y$3+$AA$3)&gt;($C$48+$F$48+$I$48+$L$48),($U$3+$W$3+$Y$3+$AA$3)&lt;($C$48+$F$48+$I$48+$L$48+$O$48)),((C24+F24+I24+L24)-Y24-W24-U24)+(($U$3+$W$3+$Y$3+$AA$3-$C$48-$F$48-$I$48-$L$48)*P24)),0)</f>
        <v>0</v>
      </c>
      <c r="AC24" s="55" cm="1">
        <f t="array" ref="AC24">ROUND(_xlfn.IFS($AC$3=0,0,$U$3+$W$3+$Y$3+$AA$3+$AC$3&lt;$C$48,(C24-AA24-Y24-W24-U24)*$AB$3,AND(($U$3+$W$3+$Y$3+$AA$3+$AC$3)&gt;$C$48,($U$3+$W$3+$Y$3+$AA$3+$AC$3)&lt;($C$48+$F$48)),(C24-AA24-Y24-W24-U24)+(($U$3+$W$3+$Y$3+$AA$3+$AC$3-$C$48)*G24),AND(($U$3+$W$3+$Y$3+$AA$3+$AC$3)&gt;($C$48+$F$48),($U$3+$W$3+$Y$3+$AA$3+$AC$3)&lt;($C$48+$F$48+$I$48)),((C24+F24)-AA24-Y24-W24-U24)+(($U$3+$W$3+$Y$3+$AA$3+$AC$3-$C$48-$F$48)*J24),AND(($U$3+$W$3+$Y$3+$AA$3+$AC$3)&gt;($C$48+$F$48+$I$48),($U$3+$W$3+$Y$3+$AA$3+$AC$3)&lt;($C$48+$F$48+$I$48+$L$48)),((C24+F24+I24)-AA24-Y24-W24-U24)+(($U$3+$W$3+$Y$3+$AA$3+$AC$3-$C$48-$F$48-$I$48)*M24),AND(($U$3+$W$3+$Y$3+$AA$3+$AC$3)&gt;($C$48+$F$48+$I$48+$L$48),($U$3+$W$3+$Y$3+$AA$3+$AC$3)&lt;($C$48+$F$48+$I$48+$L$48+$O$48)),((C24+F24+I24+L24)-AA24-Y24-W24-U24)+(($U$3+$W$3+$Y$3+$AA$3+$AC$3-$C$48-$F$48-$I$48-$L$48)*P24)),0)</f>
        <v>0</v>
      </c>
      <c r="AD24" s="55"/>
      <c r="AE24" s="55" cm="1">
        <f t="array" ref="AE24">ROUND(_xlfn.IFS($AE$3=0,0,$U$3+$W$3+$Y$3+$AA$3+$AC$3+$AE$3&lt;$C$48,(C24-AC24-AA24-Y24-W24-U24)*$AF$3,AND(($U$3+$W$3+$Y$3+$AA$3+$AC$3+$AE$3)&gt;$C$48,($U$3+$W$3+$Y$3+$AA$3+$AC$3+$AE$3)&lt;($C$48+$F$48)),(C24-AC24-AA24-Y24-W24-U24)+(($U$3+$W$3+$Y$3+$AA$3+$AC$3+$AE$3-$C$48)*G24),AND(($U$3+$W$3+$Y$3+$AA$3+$AC$3+$AE$3)&gt;($C$48+$F$48),($U$3+$W$3+$Y$3+$AA$3+$AC$3+$AE$3)&lt;($C$48+$F$48+$I$48)),((C24+F24)-AC24-AA24-Y24-W24-U24)+(($U$3+$W$3+$Y$3+$AA$3+$AC$3+$AE$3-$C$48-$F$48)*J24),AND(($U$3+$W$3+$Y$3+$AA$3+$AC$3+$AE$3)&gt;($C$48+$F$48+$I$48),($U$3+$W$3+$Y$3+$AA$3+$AC$3+$AE$3)&lt;($C$48+$F$48+$I$48+$L$48)),((C24+F24+I24)-AC24-AA24-Y24-W24-U24)+(($U$3+$W$3+$Y$3+$AA$3+$AC$3+$AE$3-$C$48-$F$48-$I$48)*M24),AND(($U$3+$W$3+$Y$3+$AA$3+$AC$3+$AE$3)&gt;($C$48+$F$48+$I$48+$L$48),($U$3+$W$3+$Y$3+$AA$3+$AC$3+$AE$3)&lt;($C$48+$F$48+$I$48+$L$48+$O$48)),((C24+F24+I24+L24)-AC24-AA24-Y24-W24-U24)+(($U$3+$W$3+$Y$3+$AA$3+$AC$3+$AE$3-$C$48-$F$48-$I$48-$L$48)*P24)),0)</f>
        <v>0</v>
      </c>
      <c r="AH24" s="131">
        <f>U24+W24+Y24+AA24+AC24+AE24</f>
        <v>0</v>
      </c>
      <c r="AJ24" s="103">
        <f>R24-AH24</f>
        <v>0</v>
      </c>
    </row>
    <row r="25" spans="1:36" s="1" customFormat="1" ht="15.6" x14ac:dyDescent="0.3">
      <c r="A25" s="109" t="s">
        <v>147</v>
      </c>
      <c r="B25" s="19"/>
      <c r="C25" s="31">
        <f>working!O60-C24</f>
        <v>0</v>
      </c>
      <c r="D25" s="104" t="str">
        <f>IFERROR(C25/$C$48,"")</f>
        <v/>
      </c>
      <c r="E25" s="19"/>
      <c r="F25" s="31">
        <f>working!W60-F24</f>
        <v>0</v>
      </c>
      <c r="G25" s="104" t="str">
        <f>IFERROR(F25/$F$48,"")</f>
        <v/>
      </c>
      <c r="H25" s="101"/>
      <c r="I25" s="31">
        <f>working!AE60-I24</f>
        <v>0</v>
      </c>
      <c r="J25" s="104" t="str">
        <f>IFERROR(I25/$I$48,"")</f>
        <v/>
      </c>
      <c r="K25" s="101"/>
      <c r="L25" s="31">
        <f>working!AM60-L24</f>
        <v>0</v>
      </c>
      <c r="M25" s="104" t="str">
        <f>IFERROR(L25/$L$48,"")</f>
        <v/>
      </c>
      <c r="N25" s="101"/>
      <c r="O25" s="31">
        <f>working!AU60-O24</f>
        <v>0</v>
      </c>
      <c r="P25" s="104" t="str">
        <f>IFERROR(O25/$O$48,"")</f>
        <v/>
      </c>
      <c r="Q25" s="101"/>
      <c r="R25" s="55">
        <f>SUM(C25+F25+I25+L25+O25)</f>
        <v>0</v>
      </c>
      <c r="S25" s="104" t="str">
        <f>IFERROR(R25/$R$48,"")</f>
        <v/>
      </c>
      <c r="U25" s="55" cm="1">
        <f t="array" ref="U25">ROUND(_xlfn.IFS($U$3=0,0,$U$3=$C$48,C25,$U$3=$C$48+$F$48,C25+F25,$U$3=$C$48+$F$48+$I$48,C25+F25+I25,$U$3=$C$48+$F$48+$I$48+$L$48,C25+F25+I25+L25,$U$3=$R$48,R25,$U$3&lt;$C$48,C25*$V$3,AND(U$3&gt;$C$48,$U$3&lt;($C$48+$F$48)),C25+($U$3-$C$48)*G25,AND(U$3&gt;$C$48,$U$3&lt;($C$48+$F$48+$I$48)),C25+F25+($U$3-$C$48-$F$48)*J25,AND(U$3&gt;$C$48,$U$3&lt;($C$48+$F$48+$I$48+$L$48)),C25+F25+I25+($U$3-$C$48-$F$48-$I$48)*M25,AND(U$3&gt;$C$48,$U$3&lt;$R$48),C25+F25+I25+L25+($U$3-$C$48-$F$48-$I$48-$L$48)*P25),0)</f>
        <v>0</v>
      </c>
      <c r="V25" s="104"/>
      <c r="W25" s="55" cm="1">
        <f t="array" ref="W25">ROUND(_xlfn.IFS($W$3=0,0,$U$3+$W$3&lt;$C$48,(C25-U25)*$X$3,AND(($U$3+$W$3)&gt;$C$48,($U$3+$W$3)&lt;($C$48+$F$48)),(C25-U25)+(($U$3+$W$3-$C$48)*G25),AND(($U$3+$W$3)&gt;($C$48+$F$48),($U$3+$W$3)&lt;($C$48+$F$48+$I$48)),((C25+F25)-U25)+(($U$3+$W$3-$C$48-$F$48)*J25),AND(($U$3+$W$3)&gt;($C$48+$F$48+$I$48),($U$3+$W$3)&lt;($C$48+$F$48+$I$48+$L$48)),((C25+F25+I25)-U25)+(($U$3+$W$3-$C$48-$F$48-$I$48)*M25),AND(($U$3+$W$3)&gt;($C$48+$F$48+$I$48+$L$48),($U$3+$W$3)&lt;($C$48+$F$48+$I$48+$L$48+$O$48)),((C25+F25+I25+L25)-U25)+(($U$3+$W$3-$C$48-$F$48-$I$48-$L$48)*P25)),0)</f>
        <v>0</v>
      </c>
      <c r="Y25" s="55" cm="1">
        <f t="array" ref="Y25">ROUND(_xlfn.IFS($Y$3=0,0,$U$3+$W$3+$Y$3&lt;$C$48,(C25-W25-U25)*$Z$3,AND(($U$3+$W$3+$Y$3)&gt;$C$48,($U$3+$W$3+$Y$3)&lt;($C$48+$F$48)),(C25-W25-U25)+(($U$3+$W$3+$Y$3-$C$48)*G25),AND(($U$3+$W$3+$Y$3)&gt;($C$48+$F$48),($U$3+$W$3+$Y$3)&lt;($C$48+$F$48+$I$48)),((C25+F25)-W25-U25)+(($U$3+$W$3+$Y$3-$C$48-$F$48)*J25),AND(($U$3+$W$3+$Y$3)&gt;($C$48+$F$48+$I$48),($U$3+$W$3+$Y$3)&lt;($C$48+$F$48+$I$48+$L$48)),((C25+F25+I25)-W25-U25)+(($U$3+$W$3+$Y$3-$C$48-$F$48-$I$48)*M25),AND(($U$3+$W$3+$Y$3)&gt;($C$48+$F$48+$I$48+$L$48),($U$3+$W$3+$Y$3)&lt;($C$48+$F$48+$I$48+$L$48+$O$48)),((C25+F25+I25+L25)-W25-U25)+(($U$3+$W$3+$Y$3-$C$48-$F$48-$I$48-$L$48)*P25)),0)</f>
        <v>0</v>
      </c>
      <c r="AA25" s="55" cm="1">
        <f t="array" ref="AA25">ROUND(_xlfn.IFS($AA$3=0,0,$U$3+$W$3+$Y$3+$AA$3&lt;$C$48,(C25-Y25-W25-U25)*$AB$3,AND(($U$3+$W$3+$Y$3+$AA$3)&gt;$C$48,($U$3+$W$3+$Y$3+$AA$3)&lt;($C$48+$F$48)),(C25-Y25-W25-U25)+(($U$3+$W$3+$Y$3+$AA$3-$C$48)*G25),AND(($U$3+$W$3+$Y$3+$AA$3)&gt;($C$48+$F$48),($U$3+$W$3+$Y$3+$AA$3)&lt;($C$48+$F$48+$I$48)),((C25+F25)-Y25-W25-U25)+(($U$3+$W$3+$Y$3+$AA$3-$C$48-$F$48)*J25),AND(($U$3+$W$3+$Y$3+$AA$3)&gt;($C$48+$F$48+$I$48),($U$3+$W$3+$Y$3+$AA$3)&lt;($C$48+$F$48+$I$48+$L$48)),((C25+F25+I25)-Y25-W25-U25)+(($U$3+$W$3+$Y$3+$AA$3-$C$48-$F$48-$I$48)*M25),AND(($U$3+$W$3+$Y$3+$AA$3)&gt;($C$48+$F$48+$I$48+$L$48),($U$3+$W$3+$Y$3+$AA$3)&lt;($C$48+$F$48+$I$48+$L$48+$O$48)),((C25+F25+I25+L25)-Y25-W25-U25)+(($U$3+$W$3+$Y$3+$AA$3-$C$48-$F$48-$I$48-$L$48)*P25)),0)</f>
        <v>0</v>
      </c>
      <c r="AC25" s="55" cm="1">
        <f t="array" ref="AC25">ROUND(_xlfn.IFS($AC$3=0,0,$U$3+$W$3+$Y$3+$AA$3+$AC$3&lt;$C$48,(C25-AA25-Y25-W25-U25)*$AB$3,AND(($U$3+$W$3+$Y$3+$AA$3+$AC$3)&gt;$C$48,($U$3+$W$3+$Y$3+$AA$3+$AC$3)&lt;($C$48+$F$48)),(C25-AA25-Y25-W25-U25)+(($U$3+$W$3+$Y$3+$AA$3+$AC$3-$C$48)*G25),AND(($U$3+$W$3+$Y$3+$AA$3+$AC$3)&gt;($C$48+$F$48),($U$3+$W$3+$Y$3+$AA$3+$AC$3)&lt;($C$48+$F$48+$I$48)),((C25+F25)-AA25-Y25-W25-U25)+(($U$3+$W$3+$Y$3+$AA$3+$AC$3-$C$48-$F$48)*J25),AND(($U$3+$W$3+$Y$3+$AA$3+$AC$3)&gt;($C$48+$F$48+$I$48),($U$3+$W$3+$Y$3+$AA$3+$AC$3)&lt;($C$48+$F$48+$I$48+$L$48)),((C25+F25+I25)-AA25-Y25-W25-U25)+(($U$3+$W$3+$Y$3+$AA$3+$AC$3-$C$48-$F$48-$I$48)*M25),AND(($U$3+$W$3+$Y$3+$AA$3+$AC$3)&gt;($C$48+$F$48+$I$48+$L$48),($U$3+$W$3+$Y$3+$AA$3+$AC$3)&lt;($C$48+$F$48+$I$48+$L$48+$O$48)),((C25+F25+I25+L25)-AA25-Y25-W25-U25)+(($U$3+$W$3+$Y$3+$AA$3+$AC$3-$C$48-$F$48-$I$48-$L$48)*P25)),0)</f>
        <v>0</v>
      </c>
      <c r="AD25" s="55"/>
      <c r="AE25" s="55" cm="1">
        <f t="array" ref="AE25">ROUND(_xlfn.IFS($AE$3=0,0,$U$3+$W$3+$Y$3+$AA$3+$AC$3+$AE$3&lt;$C$48,(C25-AC25-AA25-Y25-W25-U25)*$AF$3,AND(($U$3+$W$3+$Y$3+$AA$3+$AC$3+$AE$3)&gt;$C$48,($U$3+$W$3+$Y$3+$AA$3+$AC$3+$AE$3)&lt;($C$48+$F$48)),(C25-AC25-AA25-Y25-W25-U25)+(($U$3+$W$3+$Y$3+$AA$3+$AC$3+$AE$3-$C$48)*G25),AND(($U$3+$W$3+$Y$3+$AA$3+$AC$3+$AE$3)&gt;($C$48+$F$48),($U$3+$W$3+$Y$3+$AA$3+$AC$3+$AE$3)&lt;($C$48+$F$48+$I$48)),((C25+F25)-AC25-AA25-Y25-W25-U25)+(($U$3+$W$3+$Y$3+$AA$3+$AC$3+$AE$3-$C$48-$F$48)*J25),AND(($U$3+$W$3+$Y$3+$AA$3+$AC$3+$AE$3)&gt;($C$48+$F$48+$I$48),($U$3+$W$3+$Y$3+$AA$3+$AC$3+$AE$3)&lt;($C$48+$F$48+$I$48+$L$48)),((C25+F25+I25)-AC25-AA25-Y25-W25-U25)+(($U$3+$W$3+$Y$3+$AA$3+$AC$3+$AE$3-$C$48-$F$48-$I$48)*M25),AND(($U$3+$W$3+$Y$3+$AA$3+$AC$3+$AE$3)&gt;($C$48+$F$48+$I$48+$L$48),($U$3+$W$3+$Y$3+$AA$3+$AC$3+$AE$3)&lt;($C$48+$F$48+$I$48+$L$48+$O$48)),((C25+F25+I25+L25)-AC25-AA25-Y25-W25-U25)+(($U$3+$W$3+$Y$3+$AA$3+$AC$3+$AE$3-$C$48-$F$48-$I$48-$L$48)*P25)),0)</f>
        <v>0</v>
      </c>
      <c r="AH25" s="131">
        <f>U25+W25+Y25+AA25+AC25+AE25</f>
        <v>0</v>
      </c>
      <c r="AJ25" s="103">
        <f>R25-AH25</f>
        <v>0</v>
      </c>
    </row>
    <row r="26" spans="1:36" s="1" customFormat="1" ht="15.6" x14ac:dyDescent="0.3">
      <c r="A26" s="109" t="s">
        <v>154</v>
      </c>
      <c r="B26" s="19"/>
      <c r="C26" s="31">
        <f>working!O81</f>
        <v>0</v>
      </c>
      <c r="D26" s="104" t="str">
        <f>IFERROR(C26/$C$48,"")</f>
        <v/>
      </c>
      <c r="E26" s="19"/>
      <c r="F26" s="31">
        <f>working!W81</f>
        <v>0</v>
      </c>
      <c r="G26" s="104" t="str">
        <f>IFERROR(F26/$F$48,"")</f>
        <v/>
      </c>
      <c r="H26" s="101"/>
      <c r="I26" s="31">
        <f>working!AE81</f>
        <v>0</v>
      </c>
      <c r="J26" s="104" t="str">
        <f>IFERROR(I26/$I$48,"")</f>
        <v/>
      </c>
      <c r="K26" s="101"/>
      <c r="L26" s="31">
        <f>working!AM81</f>
        <v>0</v>
      </c>
      <c r="M26" s="104" t="str">
        <f>IFERROR(L26/$L$48,"")</f>
        <v/>
      </c>
      <c r="N26" s="101"/>
      <c r="O26" s="31">
        <f>working!AU81</f>
        <v>0</v>
      </c>
      <c r="P26" s="104" t="str">
        <f>IFERROR(O26/$O$48,"")</f>
        <v/>
      </c>
      <c r="Q26" s="101"/>
      <c r="R26" s="55">
        <f>SUM(C26+F26+I26+L26+O26)</f>
        <v>0</v>
      </c>
      <c r="S26" s="104" t="str">
        <f>IFERROR(R26/$R$48,"")</f>
        <v/>
      </c>
      <c r="U26" s="55" cm="1">
        <f t="array" ref="U26">ROUND(_xlfn.IFS($U$3=0,0,$U$3=$C$48,C26,$U$3=$C$48+$F$48,C26+F26,$U$3=$C$48+$F$48+$I$48,C26+F26+I26,$U$3=$C$48+$F$48+$I$48+$L$48,C26+F26+I26+L26,$U$3=$R$48,R26,$U$3&lt;$C$48,C26*$V$3,AND(U$3&gt;$C$48,$U$3&lt;($C$48+$F$48)),C26+($U$3-$C$48)*G26,AND(U$3&gt;$C$48,$U$3&lt;($C$48+$F$48+$I$48)),C26+F26+($U$3-$C$48-$F$48)*J26,AND(U$3&gt;$C$48,$U$3&lt;($C$48+$F$48+$I$48+$L$48)),C26+F26+I26+($U$3-$C$48-$F$48-$I$48)*M26,AND(U$3&gt;$C$48,$U$3&lt;$R$48),C26+F26+I26+L26+($U$3-$C$48-$F$48-$I$48-$L$48)*P26),0)</f>
        <v>0</v>
      </c>
      <c r="V26" s="104"/>
      <c r="W26" s="55" cm="1">
        <f t="array" ref="W26">ROUND(_xlfn.IFS($W$3=0,0,$U$3+$W$3&lt;$C$48,(C26-U26)*$X$3,AND(($U$3+$W$3)&gt;$C$48,($U$3+$W$3)&lt;($C$48+$F$48)),(C26-U26)+(($U$3+$W$3-$C$48)*G26),AND(($U$3+$W$3)&gt;($C$48+$F$48),($U$3+$W$3)&lt;($C$48+$F$48+$I$48)),((C26+F26)-U26)+(($U$3+$W$3-$C$48-$F$48)*J26),AND(($U$3+$W$3)&gt;($C$48+$F$48+$I$48),($U$3+$W$3)&lt;($C$48+$F$48+$I$48+$L$48)),((C26+F26+I26)-U26)+(($U$3+$W$3-$C$48-$F$48-$I$48)*M26),AND(($U$3+$W$3)&gt;($C$48+$F$48+$I$48+$L$48),($U$3+$W$3)&lt;($C$48+$F$48+$I$48+$L$48+$O$48)),((C26+F26+I26+L26)-U26)+(($U$3+$W$3-$C$48-$F$48-$I$48-$L$48)*P26)),0)</f>
        <v>0</v>
      </c>
      <c r="Y26" s="55" cm="1">
        <f t="array" ref="Y26">ROUND(_xlfn.IFS($Y$3=0,0,$U$3+$W$3+$Y$3&lt;$C$48,(C26-W26-U26)*$Z$3,AND(($U$3+$W$3+$Y$3)&gt;$C$48,($U$3+$W$3+$Y$3)&lt;($C$48+$F$48)),(C26-W26-U26)+(($U$3+$W$3+$Y$3-$C$48)*G26),AND(($U$3+$W$3+$Y$3)&gt;($C$48+$F$48),($U$3+$W$3+$Y$3)&lt;($C$48+$F$48+$I$48)),((C26+F26)-W26-U26)+(($U$3+$W$3+$Y$3-$C$48-$F$48)*J26),AND(($U$3+$W$3+$Y$3)&gt;($C$48+$F$48+$I$48),($U$3+$W$3+$Y$3)&lt;($C$48+$F$48+$I$48+$L$48)),((C26+F26+I26)-W26-U26)+(($U$3+$W$3+$Y$3-$C$48-$F$48-$I$48)*M26),AND(($U$3+$W$3+$Y$3)&gt;($C$48+$F$48+$I$48+$L$48),($U$3+$W$3+$Y$3)&lt;($C$48+$F$48+$I$48+$L$48+$O$48)),((C26+F26+I26+L26)-W26-U26)+(($U$3+$W$3+$Y$3-$C$48-$F$48-$I$48-$L$48)*P26)),0)</f>
        <v>0</v>
      </c>
      <c r="AA26" s="55" cm="1">
        <f t="array" ref="AA26">ROUND(_xlfn.IFS($AA$3=0,0,$U$3+$W$3+$Y$3+$AA$3&lt;$C$48,(C26-Y26-W26-U26)*$AB$3,AND(($U$3+$W$3+$Y$3+$AA$3)&gt;$C$48,($U$3+$W$3+$Y$3+$AA$3)&lt;($C$48+$F$48)),(C26-Y26-W26-U26)+(($U$3+$W$3+$Y$3+$AA$3-$C$48)*G26),AND(($U$3+$W$3+$Y$3+$AA$3)&gt;($C$48+$F$48),($U$3+$W$3+$Y$3+$AA$3)&lt;($C$48+$F$48+$I$48)),((C26+F26)-Y26-W26-U26)+(($U$3+$W$3+$Y$3+$AA$3-$C$48-$F$48)*J26),AND(($U$3+$W$3+$Y$3+$AA$3)&gt;($C$48+$F$48+$I$48),($U$3+$W$3+$Y$3+$AA$3)&lt;($C$48+$F$48+$I$48+$L$48)),((C26+F26+I26)-Y26-W26-U26)+(($U$3+$W$3+$Y$3+$AA$3-$C$48-$F$48-$I$48)*M26),AND(($U$3+$W$3+$Y$3+$AA$3)&gt;($C$48+$F$48+$I$48+$L$48),($U$3+$W$3+$Y$3+$AA$3)&lt;($C$48+$F$48+$I$48+$L$48+$O$48)),((C26+F26+I26+L26)-Y26-W26-U26)+(($U$3+$W$3+$Y$3+$AA$3-$C$48-$F$48-$I$48-$L$48)*P26)),0)</f>
        <v>0</v>
      </c>
      <c r="AC26" s="55" cm="1">
        <f t="array" ref="AC26">ROUND(_xlfn.IFS($AC$3=0,0,$U$3+$W$3+$Y$3+$AA$3+$AC$3&lt;$C$48,(C26-AA26-Y26-W26-U26)*$AB$3,AND(($U$3+$W$3+$Y$3+$AA$3+$AC$3)&gt;$C$48,($U$3+$W$3+$Y$3+$AA$3+$AC$3)&lt;($C$48+$F$48)),(C26-AA26-Y26-W26-U26)+(($U$3+$W$3+$Y$3+$AA$3+$AC$3-$C$48)*G26),AND(($U$3+$W$3+$Y$3+$AA$3+$AC$3)&gt;($C$48+$F$48),($U$3+$W$3+$Y$3+$AA$3+$AC$3)&lt;($C$48+$F$48+$I$48)),((C26+F26)-AA26-Y26-W26-U26)+(($U$3+$W$3+$Y$3+$AA$3+$AC$3-$C$48-$F$48)*J26),AND(($U$3+$W$3+$Y$3+$AA$3+$AC$3)&gt;($C$48+$F$48+$I$48),($U$3+$W$3+$Y$3+$AA$3+$AC$3)&lt;($C$48+$F$48+$I$48+$L$48)),((C26+F26+I26)-AA26-Y26-W26-U26)+(($U$3+$W$3+$Y$3+$AA$3+$AC$3-$C$48-$F$48-$I$48)*M26),AND(($U$3+$W$3+$Y$3+$AA$3+$AC$3)&gt;($C$48+$F$48+$I$48+$L$48),($U$3+$W$3+$Y$3+$AA$3+$AC$3)&lt;($C$48+$F$48+$I$48+$L$48+$O$48)),((C26+F26+I26+L26)-AA26-Y26-W26-U26)+(($U$3+$W$3+$Y$3+$AA$3+$AC$3-$C$48-$F$48-$I$48-$L$48)*P26)),0)</f>
        <v>0</v>
      </c>
      <c r="AD26" s="55"/>
      <c r="AE26" s="55" cm="1">
        <f t="array" ref="AE26">ROUND(_xlfn.IFS($AE$3=0,0,$U$3+$W$3+$Y$3+$AA$3+$AC$3+$AE$3&lt;$C$48,(C26-AC26-AA26-Y26-W26-U26)*$AF$3,AND(($U$3+$W$3+$Y$3+$AA$3+$AC$3+$AE$3)&gt;$C$48,($U$3+$W$3+$Y$3+$AA$3+$AC$3+$AE$3)&lt;($C$48+$F$48)),(C26-AC26-AA26-Y26-W26-U26)+(($U$3+$W$3+$Y$3+$AA$3+$AC$3+$AE$3-$C$48)*G26),AND(($U$3+$W$3+$Y$3+$AA$3+$AC$3+$AE$3)&gt;($C$48+$F$48),($U$3+$W$3+$Y$3+$AA$3+$AC$3+$AE$3)&lt;($C$48+$F$48+$I$48)),((C26+F26)-AC26-AA26-Y26-W26-U26)+(($U$3+$W$3+$Y$3+$AA$3+$AC$3+$AE$3-$C$48-$F$48)*J26),AND(($U$3+$W$3+$Y$3+$AA$3+$AC$3+$AE$3)&gt;($C$48+$F$48+$I$48),($U$3+$W$3+$Y$3+$AA$3+$AC$3+$AE$3)&lt;($C$48+$F$48+$I$48+$L$48)),((C26+F26+I26)-AC26-AA26-Y26-W26-U26)+(($U$3+$W$3+$Y$3+$AA$3+$AC$3+$AE$3-$C$48-$F$48-$I$48)*M26),AND(($U$3+$W$3+$Y$3+$AA$3+$AC$3+$AE$3)&gt;($C$48+$F$48+$I$48+$L$48),($U$3+$W$3+$Y$3+$AA$3+$AC$3+$AE$3)&lt;($C$48+$F$48+$I$48+$L$48+$O$48)),((C26+F26+I26+L26)-AC26-AA26-Y26-W26-U26)+(($U$3+$W$3+$Y$3+$AA$3+$AC$3+$AE$3-$C$48-$F$48-$I$48-$L$48)*P26)),0)</f>
        <v>0</v>
      </c>
      <c r="AH26" s="131">
        <f>U26+W26+Y26+AA26+AC26+AE26</f>
        <v>0</v>
      </c>
      <c r="AJ26" s="103">
        <f>R26-AH26</f>
        <v>0</v>
      </c>
    </row>
    <row r="27" spans="1:36" s="1" customFormat="1" ht="15.6" x14ac:dyDescent="0.3">
      <c r="A27" s="17"/>
      <c r="C27" s="127">
        <f>SUM(C24:C26)</f>
        <v>0</v>
      </c>
      <c r="D27" s="104" t="str">
        <f>IFERROR(C27/$C$48,"")</f>
        <v/>
      </c>
      <c r="F27" s="127">
        <f>SUM(F24:F26)</f>
        <v>0</v>
      </c>
      <c r="G27" s="104" t="str">
        <f>IFERROR(F27/$F$48,"")</f>
        <v/>
      </c>
      <c r="H27" s="129"/>
      <c r="I27" s="127">
        <f>SUM(I24:I26)</f>
        <v>0</v>
      </c>
      <c r="J27" s="104" t="str">
        <f>IFERROR(I27/$I$48,"")</f>
        <v/>
      </c>
      <c r="K27" s="129"/>
      <c r="L27" s="127">
        <f>SUM(L24:L26)</f>
        <v>0</v>
      </c>
      <c r="M27" s="104" t="str">
        <f>IFERROR(L27/$L$48,"")</f>
        <v/>
      </c>
      <c r="N27" s="129"/>
      <c r="O27" s="127">
        <f>SUM(O24:O26)</f>
        <v>0</v>
      </c>
      <c r="P27" s="104" t="str">
        <f>IFERROR(O27/$O$48,"")</f>
        <v/>
      </c>
      <c r="Q27" s="129"/>
      <c r="R27" s="127">
        <f>SUM(R24:R26)</f>
        <v>0</v>
      </c>
      <c r="S27" s="104" t="str">
        <f>IFERROR(R27/$R$48,"")</f>
        <v/>
      </c>
      <c r="U27" s="127">
        <f>SUM(U24:U26)</f>
        <v>0</v>
      </c>
      <c r="V27" s="104"/>
      <c r="W27" s="127">
        <f>SUM(W24:W26)</f>
        <v>0</v>
      </c>
      <c r="Y27" s="127">
        <f>SUM(Y24:Y26)</f>
        <v>0</v>
      </c>
      <c r="AA27" s="127">
        <f>SUM(AA24:AA26)</f>
        <v>0</v>
      </c>
      <c r="AC27" s="127">
        <f>SUM(AC24:AC26)</f>
        <v>0</v>
      </c>
      <c r="AE27" s="127">
        <f>SUM(AE24:AE26)</f>
        <v>0</v>
      </c>
      <c r="AH27" s="166">
        <f>SUM(AH24:AH26)</f>
        <v>0</v>
      </c>
      <c r="AJ27" s="166">
        <f>SUM(AJ24:AJ26)</f>
        <v>0</v>
      </c>
    </row>
    <row r="28" spans="1:36" s="1" customFormat="1" ht="5.0999999999999996" customHeight="1" x14ac:dyDescent="0.3">
      <c r="A28" s="17"/>
      <c r="C28" s="127"/>
      <c r="D28" s="128"/>
      <c r="F28" s="127"/>
      <c r="G28" s="128"/>
      <c r="H28" s="129"/>
      <c r="I28" s="127"/>
      <c r="J28" s="128"/>
      <c r="K28" s="129"/>
      <c r="L28" s="127"/>
      <c r="M28" s="128"/>
      <c r="N28" s="129"/>
      <c r="O28" s="127"/>
      <c r="P28" s="128"/>
      <c r="Q28" s="129"/>
      <c r="R28" s="130"/>
      <c r="S28" s="128"/>
      <c r="U28" s="55"/>
      <c r="V28" s="104"/>
      <c r="W28" s="133"/>
      <c r="Y28" s="133"/>
      <c r="AA28" s="133"/>
      <c r="AC28" s="133"/>
      <c r="AE28" s="133"/>
      <c r="AH28" s="17"/>
    </row>
    <row r="29" spans="1:36" s="1" customFormat="1" ht="15.6" x14ac:dyDescent="0.3">
      <c r="A29" s="126">
        <f>working!B61</f>
        <v>0</v>
      </c>
      <c r="B29" s="19"/>
      <c r="E29" s="19"/>
      <c r="H29" s="19"/>
      <c r="K29" s="19"/>
      <c r="N29" s="19"/>
      <c r="Q29" s="19"/>
      <c r="W29" s="77"/>
      <c r="Y29" s="77"/>
      <c r="AA29" s="77"/>
      <c r="AC29" s="77"/>
      <c r="AE29" s="77"/>
      <c r="AH29" s="17"/>
    </row>
    <row r="30" spans="1:36" s="1" customFormat="1" ht="15.6" x14ac:dyDescent="0.3">
      <c r="A30" s="109" t="s">
        <v>146</v>
      </c>
      <c r="B30" s="19"/>
      <c r="C30" s="31">
        <f>IF(working!O61&gt;25000,25000,working!O61)</f>
        <v>0</v>
      </c>
      <c r="D30" s="104" t="str">
        <f>IFERROR(C30/$C$48,"")</f>
        <v/>
      </c>
      <c r="E30" s="19"/>
      <c r="F30" s="31">
        <f>_xlfn.IFS(working!W61=0,0,working!O61&gt;25000,0,working!W61+working!O61&lt;25001,working!W61,working!W61+working!O61&gt;25000,25000-working!O61)</f>
        <v>0</v>
      </c>
      <c r="G30" s="104" t="str">
        <f>IFERROR(F30/$F$48,"")</f>
        <v/>
      </c>
      <c r="H30" s="101"/>
      <c r="I30" s="31">
        <f>_xlfn.IFS(working!AE61=0,0,working!O61+working!W61&gt;25000,0,working!AE61+working!W61+working!O61&lt;25001,working!AE61,working!AE61+working!W61+working!O61&gt;25000,25000-working!O61-working!W61)</f>
        <v>0</v>
      </c>
      <c r="J30" s="104" t="str">
        <f>IFERROR(I30/$I$48,"")</f>
        <v/>
      </c>
      <c r="K30" s="101"/>
      <c r="L30" s="31">
        <f>_xlfn.IFS(working!AM61=0,0,working!O61+working!W61+working!AE61&gt;25000,0,working!AM61+working!AE61+working!W61+working!O61&lt;25001,working!AM61,working!AM61+working!AE61+working!W61+working!O61&gt;25000,25000-working!O61-working!W61-working!AE61)</f>
        <v>0</v>
      </c>
      <c r="M30" s="104" t="str">
        <f>IFERROR(L30/$L$48,"")</f>
        <v/>
      </c>
      <c r="N30" s="101"/>
      <c r="O30" s="31">
        <f>_xlfn.IFS(working!AU61=0,0,working!O61+working!W61+working!AE61+working!AM61&gt;25000,0,working!AU61+working!AM61+working!AE61+working!W61+working!O61&lt;25001,working!AU61,working!AU61+working!AM61+working!AE61+working!W61+working!O61&gt;25000,25000-working!O61-working!W61-working!AE61-working!AM61)</f>
        <v>0</v>
      </c>
      <c r="P30" s="104" t="str">
        <f>IFERROR(O30/$O$48,"")</f>
        <v/>
      </c>
      <c r="Q30" s="101"/>
      <c r="R30" s="55">
        <f>SUM(C30+F30+I30+L30+O30)</f>
        <v>0</v>
      </c>
      <c r="S30" s="104" t="str">
        <f>IFERROR(R30/$R$48,"")</f>
        <v/>
      </c>
      <c r="U30" s="55" cm="1">
        <f t="array" ref="U30">ROUND(_xlfn.IFS($U$3=0,0,$U$3=$C$48,C30,$U$3=$C$48+$F$48,C30+F30,$U$3=$C$48+$F$48+$I$48,C30+F30+I30,$U$3=$C$48+$F$48+$I$48+$L$48,C30+F30+I30+L30,$U$3=$R$48,R30,$U$3&lt;$C$48,C30*$V$3,AND(U$3&gt;$C$48,$U$3&lt;($C$48+$F$48)),C30+($U$3-$C$48)*G30,AND(U$3&gt;$C$48,$U$3&lt;($C$48+$F$48+$I$48)),C30+F30+($U$3-$C$48-$F$48)*J30,AND(U$3&gt;$C$48,$U$3&lt;($C$48+$F$48+$I$48+$L$48)),C30+F30+I30+($U$3-$C$48-$F$48-$I$48)*M30,AND(U$3&gt;$C$48,$U$3&lt;$R$48),C30+F30+I30+L30+($U$3-$C$48-$F$48-$I$48-$L$48)*P30),0)</f>
        <v>0</v>
      </c>
      <c r="V30" s="104"/>
      <c r="W30" s="55" cm="1">
        <f t="array" ref="W30">ROUND(_xlfn.IFS($W$3=0,0,$U$3+$W$3&lt;$C$48,(C30-U30)*$X$3,AND(($U$3+$W$3)&gt;$C$48,($U$3+$W$3)&lt;($C$48+$F$48)),(C30-U30)+(($U$3+$W$3-$C$48)*G30),AND(($U$3+$W$3)&gt;($C$48+$F$48),($U$3+$W$3)&lt;($C$48+$F$48+$I$48)),((C30+F30)-U30)+(($U$3+$W$3-$C$48-$F$48)*J30),AND(($U$3+$W$3)&gt;($C$48+$F$48+$I$48),($U$3+$W$3)&lt;($C$48+$F$48+$I$48+$L$48)),((C30+F30+I30)-U30)+(($U$3+$W$3-$C$48-$F$48-$I$48)*M30),AND(($U$3+$W$3)&gt;($C$48+$F$48+$I$48+$L$48),($U$3+$W$3)&lt;($C$48+$F$48+$I$48+$L$48+$O$48)),((C30+F30+I30+L30)-U30)+(($U$3+$W$3-$C$48-$F$48-$I$48-$L$48)*P30)),0)</f>
        <v>0</v>
      </c>
      <c r="Y30" s="55" cm="1">
        <f t="array" ref="Y30">ROUND(_xlfn.IFS($Y$3=0,0,$U$3+$W$3+$Y$3&lt;$C$48,(C30-W30-U30)*$Z$3,AND(($U$3+$W$3+$Y$3)&gt;$C$48,($U$3+$W$3+$Y$3)&lt;($C$48+$F$48)),(C30-W30-U30)+(($U$3+$W$3+$Y$3-$C$48)*G30),AND(($U$3+$W$3+$Y$3)&gt;($C$48+$F$48),($U$3+$W$3+$Y$3)&lt;($C$48+$F$48+$I$48)),((C30+F30)-W30-U30)+(($U$3+$W$3+$Y$3-$C$48-$F$48)*J30),AND(($U$3+$W$3+$Y$3)&gt;($C$48+$F$48+$I$48),($U$3+$W$3+$Y$3)&lt;($C$48+$F$48+$I$48+$L$48)),((C30+F30+I30)-W30-U30)+(($U$3+$W$3+$Y$3-$C$48-$F$48-$I$48)*M30),AND(($U$3+$W$3+$Y$3)&gt;($C$48+$F$48+$I$48+$L$48),($U$3+$W$3+$Y$3)&lt;($C$48+$F$48+$I$48+$L$48+$O$48)),((C30+F30+I30+L30)-W30-U30)+(($U$3+$W$3+$Y$3-$C$48-$F$48-$I$48-$L$48)*P30)),0)</f>
        <v>0</v>
      </c>
      <c r="AA30" s="55" cm="1">
        <f t="array" ref="AA30">ROUND(_xlfn.IFS($AA$3=0,0,$U$3+$W$3+$Y$3+$AA$3&lt;$C$48,(C30-Y30-W30-U30)*$AB$3,AND(($U$3+$W$3+$Y$3+$AA$3)&gt;$C$48,($U$3+$W$3+$Y$3+$AA$3)&lt;($C$48+$F$48)),(C30-Y30-W30-U30)+(($U$3+$W$3+$Y$3+$AA$3-$C$48)*G30),AND(($U$3+$W$3+$Y$3+$AA$3)&gt;($C$48+$F$48),($U$3+$W$3+$Y$3+$AA$3)&lt;($C$48+$F$48+$I$48)),((C30+F30)-Y30-W30-U30)+(($U$3+$W$3+$Y$3+$AA$3-$C$48-$F$48)*J30),AND(($U$3+$W$3+$Y$3+$AA$3)&gt;($C$48+$F$48+$I$48),($U$3+$W$3+$Y$3+$AA$3)&lt;($C$48+$F$48+$I$48+$L$48)),((C30+F30+I30)-Y30-W30-U30)+(($U$3+$W$3+$Y$3+$AA$3-$C$48-$F$48-$I$48)*M30),AND(($U$3+$W$3+$Y$3+$AA$3)&gt;($C$48+$F$48+$I$48+$L$48),($U$3+$W$3+$Y$3+$AA$3)&lt;($C$48+$F$48+$I$48+$L$48+$O$48)),((C30+F30+I30+L30)-Y30-W30-U30)+(($U$3+$W$3+$Y$3+$AA$3-$C$48-$F$48-$I$48-$L$48)*P30)),0)</f>
        <v>0</v>
      </c>
      <c r="AC30" s="55" cm="1">
        <f t="array" ref="AC30">ROUND(_xlfn.IFS($AC$3=0,0,$U$3+$W$3+$Y$3+$AA$3+$AC$3&lt;$C$48,(C30-AA30-Y30-W30-U30)*$AB$3,AND(($U$3+$W$3+$Y$3+$AA$3+$AC$3)&gt;$C$48,($U$3+$W$3+$Y$3+$AA$3+$AC$3)&lt;($C$48+$F$48)),(C30-AA30-Y30-W30-U30)+(($U$3+$W$3+$Y$3+$AA$3+$AC$3-$C$48)*G30),AND(($U$3+$W$3+$Y$3+$AA$3+$AC$3)&gt;($C$48+$F$48),($U$3+$W$3+$Y$3+$AA$3+$AC$3)&lt;($C$48+$F$48+$I$48)),((C30+F30)-AA30-Y30-W30-U30)+(($U$3+$W$3+$Y$3+$AA$3+$AC$3-$C$48-$F$48)*J30),AND(($U$3+$W$3+$Y$3+$AA$3+$AC$3)&gt;($C$48+$F$48+$I$48),($U$3+$W$3+$Y$3+$AA$3+$AC$3)&lt;($C$48+$F$48+$I$48+$L$48)),((C30+F30+I30)-AA30-Y30-W30-U30)+(($U$3+$W$3+$Y$3+$AA$3+$AC$3-$C$48-$F$48-$I$48)*M30),AND(($U$3+$W$3+$Y$3+$AA$3+$AC$3)&gt;($C$48+$F$48+$I$48+$L$48),($U$3+$W$3+$Y$3+$AA$3+$AC$3)&lt;($C$48+$F$48+$I$48+$L$48+$O$48)),((C30+F30+I30+L30)-AA30-Y30-W30-U30)+(($U$3+$W$3+$Y$3+$AA$3+$AC$3-$C$48-$F$48-$I$48-$L$48)*P30)),0)</f>
        <v>0</v>
      </c>
      <c r="AD30" s="55"/>
      <c r="AE30" s="55" cm="1">
        <f t="array" ref="AE30">ROUND(_xlfn.IFS($AE$3=0,0,$U$3+$W$3+$Y$3+$AA$3+$AC$3+$AE$3&lt;$C$48,(C30-AC30-AA30-Y30-W30-U30)*$AF$3,AND(($U$3+$W$3+$Y$3+$AA$3+$AC$3+$AE$3)&gt;$C$48,($U$3+$W$3+$Y$3+$AA$3+$AC$3+$AE$3)&lt;($C$48+$F$48)),(C30-AC30-AA30-Y30-W30-U30)+(($U$3+$W$3+$Y$3+$AA$3+$AC$3+$AE$3-$C$48)*G30),AND(($U$3+$W$3+$Y$3+$AA$3+$AC$3+$AE$3)&gt;($C$48+$F$48),($U$3+$W$3+$Y$3+$AA$3+$AC$3+$AE$3)&lt;($C$48+$F$48+$I$48)),((C30+F30)-AC30-AA30-Y30-W30-U30)+(($U$3+$W$3+$Y$3+$AA$3+$AC$3+$AE$3-$C$48-$F$48)*J30),AND(($U$3+$W$3+$Y$3+$AA$3+$AC$3+$AE$3)&gt;($C$48+$F$48+$I$48),($U$3+$W$3+$Y$3+$AA$3+$AC$3+$AE$3)&lt;($C$48+$F$48+$I$48+$L$48)),((C30+F30+I30)-AC30-AA30-Y30-W30-U30)+(($U$3+$W$3+$Y$3+$AA$3+$AC$3+$AE$3-$C$48-$F$48-$I$48)*M30),AND(($U$3+$W$3+$Y$3+$AA$3+$AC$3+$AE$3)&gt;($C$48+$F$48+$I$48+$L$48),($U$3+$W$3+$Y$3+$AA$3+$AC$3+$AE$3)&lt;($C$48+$F$48+$I$48+$L$48+$O$48)),((C30+F30+I30+L30)-AC30-AA30-Y30-W30-U30)+(($U$3+$W$3+$Y$3+$AA$3+$AC$3+$AE$3-$C$48-$F$48-$I$48-$L$48)*P30)),0)</f>
        <v>0</v>
      </c>
      <c r="AH30" s="131">
        <f>U30+W30+Y30+AA30+AC30+AE30</f>
        <v>0</v>
      </c>
      <c r="AJ30" s="103">
        <f>R30-AH30</f>
        <v>0</v>
      </c>
    </row>
    <row r="31" spans="1:36" s="1" customFormat="1" ht="15.6" x14ac:dyDescent="0.3">
      <c r="A31" s="109" t="s">
        <v>147</v>
      </c>
      <c r="B31" s="19"/>
      <c r="C31" s="31">
        <f>working!O61-C30</f>
        <v>0</v>
      </c>
      <c r="D31" s="104" t="str">
        <f>IFERROR(C31/$C$48,"")</f>
        <v/>
      </c>
      <c r="E31" s="19"/>
      <c r="F31" s="31">
        <f>working!W61-F30</f>
        <v>0</v>
      </c>
      <c r="G31" s="104" t="str">
        <f>IFERROR(F31/$F$48,"")</f>
        <v/>
      </c>
      <c r="H31" s="101"/>
      <c r="I31" s="31">
        <f>working!AE61-I30</f>
        <v>0</v>
      </c>
      <c r="J31" s="104" t="str">
        <f>IFERROR(I31/$I$48,"")</f>
        <v/>
      </c>
      <c r="K31" s="101"/>
      <c r="L31" s="31">
        <f>working!AM61-L30</f>
        <v>0</v>
      </c>
      <c r="M31" s="104" t="str">
        <f>IFERROR(L31/$L$48,"")</f>
        <v/>
      </c>
      <c r="N31" s="101"/>
      <c r="O31" s="31">
        <f>working!AU61-O30</f>
        <v>0</v>
      </c>
      <c r="P31" s="104" t="str">
        <f>IFERROR(O31/$O$48,"")</f>
        <v/>
      </c>
      <c r="Q31" s="101"/>
      <c r="R31" s="55">
        <f>SUM(C31+F31+I31+L31+O31)</f>
        <v>0</v>
      </c>
      <c r="S31" s="104" t="str">
        <f>IFERROR(R31/$R$48,"")</f>
        <v/>
      </c>
      <c r="U31" s="55" cm="1">
        <f t="array" ref="U31">ROUND(_xlfn.IFS($U$3=0,0,$U$3=$C$48,C31,$U$3=$C$48+$F$48,C31+F31,$U$3=$C$48+$F$48+$I$48,C31+F31+I31,$U$3=$C$48+$F$48+$I$48+$L$48,C31+F31+I31+L31,$U$3=$R$48,R31,$U$3&lt;$C$48,C31*$V$3,AND(U$3&gt;$C$48,$U$3&lt;($C$48+$F$48)),C31+($U$3-$C$48)*G31,AND(U$3&gt;$C$48,$U$3&lt;($C$48+$F$48+$I$48)),C31+F31+($U$3-$C$48-$F$48)*J31,AND(U$3&gt;$C$48,$U$3&lt;($C$48+$F$48+$I$48+$L$48)),C31+F31+I31+($U$3-$C$48-$F$48-$I$48)*M31,AND(U$3&gt;$C$48,$U$3&lt;$R$48),C31+F31+I31+L31+($U$3-$C$48-$F$48-$I$48-$L$48)*P31),0)</f>
        <v>0</v>
      </c>
      <c r="V31" s="104"/>
      <c r="W31" s="55" cm="1">
        <f t="array" ref="W31">ROUND(_xlfn.IFS($W$3=0,0,$U$3+$W$3&lt;$C$48,(C31-U31)*$X$3,AND(($U$3+$W$3)&gt;$C$48,($U$3+$W$3)&lt;($C$48+$F$48)),(C31-U31)+(($U$3+$W$3-$C$48)*G31),AND(($U$3+$W$3)&gt;($C$48+$F$48),($U$3+$W$3)&lt;($C$48+$F$48+$I$48)),((C31+F31)-U31)+(($U$3+$W$3-$C$48-$F$48)*J31),AND(($U$3+$W$3)&gt;($C$48+$F$48+$I$48),($U$3+$W$3)&lt;($C$48+$F$48+$I$48+$L$48)),((C31+F31+I31)-U31)+(($U$3+$W$3-$C$48-$F$48-$I$48)*M31),AND(($U$3+$W$3)&gt;($C$48+$F$48+$I$48+$L$48),($U$3+$W$3)&lt;($C$48+$F$48+$I$48+$L$48+$O$48)),((C31+F31+I31+L31)-U31)+(($U$3+$W$3-$C$48-$F$48-$I$48-$L$48)*P31)),0)</f>
        <v>0</v>
      </c>
      <c r="Y31" s="55" cm="1">
        <f t="array" ref="Y31">ROUND(_xlfn.IFS($Y$3=0,0,$U$3+$W$3+$Y$3&lt;$C$48,(C31-W31-U31)*$Z$3,AND(($U$3+$W$3+$Y$3)&gt;$C$48,($U$3+$W$3+$Y$3)&lt;($C$48+$F$48)),(C31-W31-U31)+(($U$3+$W$3+$Y$3-$C$48)*G31),AND(($U$3+$W$3+$Y$3)&gt;($C$48+$F$48),($U$3+$W$3+$Y$3)&lt;($C$48+$F$48+$I$48)),((C31+F31)-W31-U31)+(($U$3+$W$3+$Y$3-$C$48-$F$48)*J31),AND(($U$3+$W$3+$Y$3)&gt;($C$48+$F$48+$I$48),($U$3+$W$3+$Y$3)&lt;($C$48+$F$48+$I$48+$L$48)),((C31+F31+I31)-W31-U31)+(($U$3+$W$3+$Y$3-$C$48-$F$48-$I$48)*M31),AND(($U$3+$W$3+$Y$3)&gt;($C$48+$F$48+$I$48+$L$48),($U$3+$W$3+$Y$3)&lt;($C$48+$F$48+$I$48+$L$48+$O$48)),((C31+F31+I31+L31)-W31-U31)+(($U$3+$W$3+$Y$3-$C$48-$F$48-$I$48-$L$48)*P31)),0)</f>
        <v>0</v>
      </c>
      <c r="AA31" s="55" cm="1">
        <f t="array" ref="AA31">ROUND(_xlfn.IFS($AA$3=0,0,$U$3+$W$3+$Y$3+$AA$3&lt;$C$48,(C31-Y31-W31-U31)*$AB$3,AND(($U$3+$W$3+$Y$3+$AA$3)&gt;$C$48,($U$3+$W$3+$Y$3+$AA$3)&lt;($C$48+$F$48)),(C31-Y31-W31-U31)+(($U$3+$W$3+$Y$3+$AA$3-$C$48)*G31),AND(($U$3+$W$3+$Y$3+$AA$3)&gt;($C$48+$F$48),($U$3+$W$3+$Y$3+$AA$3)&lt;($C$48+$F$48+$I$48)),((C31+F31)-Y31-W31-U31)+(($U$3+$W$3+$Y$3+$AA$3-$C$48-$F$48)*J31),AND(($U$3+$W$3+$Y$3+$AA$3)&gt;($C$48+$F$48+$I$48),($U$3+$W$3+$Y$3+$AA$3)&lt;($C$48+$F$48+$I$48+$L$48)),((C31+F31+I31)-Y31-W31-U31)+(($U$3+$W$3+$Y$3+$AA$3-$C$48-$F$48-$I$48)*M31),AND(($U$3+$W$3+$Y$3+$AA$3)&gt;($C$48+$F$48+$I$48+$L$48),($U$3+$W$3+$Y$3+$AA$3)&lt;($C$48+$F$48+$I$48+$L$48+$O$48)),((C31+F31+I31+L31)-Y31-W31-U31)+(($U$3+$W$3+$Y$3+$AA$3-$C$48-$F$48-$I$48-$L$48)*P31)),0)</f>
        <v>0</v>
      </c>
      <c r="AC31" s="55" cm="1">
        <f t="array" ref="AC31">ROUND(_xlfn.IFS($AC$3=0,0,$U$3+$W$3+$Y$3+$AA$3+$AC$3&lt;$C$48,(C31-AA31-Y31-W31-U31)*$AB$3,AND(($U$3+$W$3+$Y$3+$AA$3+$AC$3)&gt;$C$48,($U$3+$W$3+$Y$3+$AA$3+$AC$3)&lt;($C$48+$F$48)),(C31-AA31-Y31-W31-U31)+(($U$3+$W$3+$Y$3+$AA$3+$AC$3-$C$48)*G31),AND(($U$3+$W$3+$Y$3+$AA$3+$AC$3)&gt;($C$48+$F$48),($U$3+$W$3+$Y$3+$AA$3+$AC$3)&lt;($C$48+$F$48+$I$48)),((C31+F31)-AA31-Y31-W31-U31)+(($U$3+$W$3+$Y$3+$AA$3+$AC$3-$C$48-$F$48)*J31),AND(($U$3+$W$3+$Y$3+$AA$3+$AC$3)&gt;($C$48+$F$48+$I$48),($U$3+$W$3+$Y$3+$AA$3+$AC$3)&lt;($C$48+$F$48+$I$48+$L$48)),((C31+F31+I31)-AA31-Y31-W31-U31)+(($U$3+$W$3+$Y$3+$AA$3+$AC$3-$C$48-$F$48-$I$48)*M31),AND(($U$3+$W$3+$Y$3+$AA$3+$AC$3)&gt;($C$48+$F$48+$I$48+$L$48),($U$3+$W$3+$Y$3+$AA$3+$AC$3)&lt;($C$48+$F$48+$I$48+$L$48+$O$48)),((C31+F31+I31+L31)-AA31-Y31-W31-U31)+(($U$3+$W$3+$Y$3+$AA$3+$AC$3-$C$48-$F$48-$I$48-$L$48)*P31)),0)</f>
        <v>0</v>
      </c>
      <c r="AD31" s="55"/>
      <c r="AE31" s="55" cm="1">
        <f t="array" ref="AE31">ROUND(_xlfn.IFS($AE$3=0,0,$U$3+$W$3+$Y$3+$AA$3+$AC$3+$AE$3&lt;$C$48,(C31-AC31-AA31-Y31-W31-U31)*$AF$3,AND(($U$3+$W$3+$Y$3+$AA$3+$AC$3+$AE$3)&gt;$C$48,($U$3+$W$3+$Y$3+$AA$3+$AC$3+$AE$3)&lt;($C$48+$F$48)),(C31-AC31-AA31-Y31-W31-U31)+(($U$3+$W$3+$Y$3+$AA$3+$AC$3+$AE$3-$C$48)*G31),AND(($U$3+$W$3+$Y$3+$AA$3+$AC$3+$AE$3)&gt;($C$48+$F$48),($U$3+$W$3+$Y$3+$AA$3+$AC$3+$AE$3)&lt;($C$48+$F$48+$I$48)),((C31+F31)-AC31-AA31-Y31-W31-U31)+(($U$3+$W$3+$Y$3+$AA$3+$AC$3+$AE$3-$C$48-$F$48)*J31),AND(($U$3+$W$3+$Y$3+$AA$3+$AC$3+$AE$3)&gt;($C$48+$F$48+$I$48),($U$3+$W$3+$Y$3+$AA$3+$AC$3+$AE$3)&lt;($C$48+$F$48+$I$48+$L$48)),((C31+F31+I31)-AC31-AA31-Y31-W31-U31)+(($U$3+$W$3+$Y$3+$AA$3+$AC$3+$AE$3-$C$48-$F$48-$I$48)*M31),AND(($U$3+$W$3+$Y$3+$AA$3+$AC$3+$AE$3)&gt;($C$48+$F$48+$I$48+$L$48),($U$3+$W$3+$Y$3+$AA$3+$AC$3+$AE$3)&lt;($C$48+$F$48+$I$48+$L$48+$O$48)),((C31+F31+I31+L31)-AC31-AA31-Y31-W31-U31)+(($U$3+$W$3+$Y$3+$AA$3+$AC$3+$AE$3-$C$48-$F$48-$I$48-$L$48)*P31)),0)</f>
        <v>0</v>
      </c>
      <c r="AH31" s="131">
        <f>U31+W31+Y31+AA31+AC31+AE31</f>
        <v>0</v>
      </c>
      <c r="AJ31" s="103">
        <f>R31-AH31</f>
        <v>0</v>
      </c>
    </row>
    <row r="32" spans="1:36" s="1" customFormat="1" ht="15.6" x14ac:dyDescent="0.3">
      <c r="A32" s="109" t="s">
        <v>154</v>
      </c>
      <c r="B32" s="19"/>
      <c r="C32" s="31">
        <f>working!O82</f>
        <v>0</v>
      </c>
      <c r="D32" s="104" t="str">
        <f>IFERROR(C32/$C$48,"")</f>
        <v/>
      </c>
      <c r="E32" s="19"/>
      <c r="F32" s="31">
        <f>working!W82</f>
        <v>0</v>
      </c>
      <c r="G32" s="104" t="str">
        <f>IFERROR(F32/$F$48,"")</f>
        <v/>
      </c>
      <c r="H32" s="101"/>
      <c r="I32" s="31">
        <f>working!AE82</f>
        <v>0</v>
      </c>
      <c r="J32" s="104" t="str">
        <f>IFERROR(I32/$I$48,"")</f>
        <v/>
      </c>
      <c r="K32" s="101"/>
      <c r="L32" s="31">
        <f>working!AM82</f>
        <v>0</v>
      </c>
      <c r="M32" s="104" t="str">
        <f>IFERROR(L32/$L$48,"")</f>
        <v/>
      </c>
      <c r="N32" s="101"/>
      <c r="O32" s="31">
        <f>working!AU82</f>
        <v>0</v>
      </c>
      <c r="P32" s="104" t="str">
        <f>IFERROR(O32/$O$48,"")</f>
        <v/>
      </c>
      <c r="Q32" s="101"/>
      <c r="R32" s="55">
        <f>SUM(C32+F32+I32+L32+O32)</f>
        <v>0</v>
      </c>
      <c r="S32" s="104" t="str">
        <f>IFERROR(R32/$R$48,"")</f>
        <v/>
      </c>
      <c r="U32" s="55" cm="1">
        <f t="array" ref="U32">ROUND(_xlfn.IFS($U$3=0,0,$U$3=$C$48,C32,$U$3=$C$48+$F$48,C32+F32,$U$3=$C$48+$F$48+$I$48,C32+F32+I32,$U$3=$C$48+$F$48+$I$48+$L$48,C32+F32+I32+L32,$U$3=$R$48,R32,$U$3&lt;$C$48,C32*$V$3,AND(U$3&gt;$C$48,$U$3&lt;($C$48+$F$48)),C32+($U$3-$C$48)*G32,AND(U$3&gt;$C$48,$U$3&lt;($C$48+$F$48+$I$48)),C32+F32+($U$3-$C$48-$F$48)*J32,AND(U$3&gt;$C$48,$U$3&lt;($C$48+$F$48+$I$48+$L$48)),C32+F32+I32+($U$3-$C$48-$F$48-$I$48)*M32,AND(U$3&gt;$C$48,$U$3&lt;$R$48),C32+F32+I32+L32+($U$3-$C$48-$F$48-$I$48-$L$48)*P32),0)</f>
        <v>0</v>
      </c>
      <c r="V32" s="104"/>
      <c r="W32" s="55" cm="1">
        <f t="array" ref="W32">ROUND(_xlfn.IFS($W$3=0,0,$U$3+$W$3&lt;$C$48,(C32-U32)*$X$3,AND(($U$3+$W$3)&gt;$C$48,($U$3+$W$3)&lt;($C$48+$F$48)),(C32-U32)+(($U$3+$W$3-$C$48)*G32),AND(($U$3+$W$3)&gt;($C$48+$F$48),($U$3+$W$3)&lt;($C$48+$F$48+$I$48)),((C32+F32)-U32)+(($U$3+$W$3-$C$48-$F$48)*J32),AND(($U$3+$W$3)&gt;($C$48+$F$48+$I$48),($U$3+$W$3)&lt;($C$48+$F$48+$I$48+$L$48)),((C32+F32+I32)-U32)+(($U$3+$W$3-$C$48-$F$48-$I$48)*M32),AND(($U$3+$W$3)&gt;($C$48+$F$48+$I$48+$L$48),($U$3+$W$3)&lt;($C$48+$F$48+$I$48+$L$48+$O$48)),((C32+F32+I32+L32)-U32)+(($U$3+$W$3-$C$48-$F$48-$I$48-$L$48)*P32)),0)</f>
        <v>0</v>
      </c>
      <c r="Y32" s="55" cm="1">
        <f t="array" ref="Y32">ROUND(_xlfn.IFS($Y$3=0,0,$U$3+$W$3+$Y$3&lt;$C$48,(C32-W32-U32)*$Z$3,AND(($U$3+$W$3+$Y$3)&gt;$C$48,($U$3+$W$3+$Y$3)&lt;($C$48+$F$48)),(C32-W32-U32)+(($U$3+$W$3+$Y$3-$C$48)*G32),AND(($U$3+$W$3+$Y$3)&gt;($C$48+$F$48),($U$3+$W$3+$Y$3)&lt;($C$48+$F$48+$I$48)),((C32+F32)-W32-U32)+(($U$3+$W$3+$Y$3-$C$48-$F$48)*J32),AND(($U$3+$W$3+$Y$3)&gt;($C$48+$F$48+$I$48),($U$3+$W$3+$Y$3)&lt;($C$48+$F$48+$I$48+$L$48)),((C32+F32+I32)-W32-U32)+(($U$3+$W$3+$Y$3-$C$48-$F$48-$I$48)*M32),AND(($U$3+$W$3+$Y$3)&gt;($C$48+$F$48+$I$48+$L$48),($U$3+$W$3+$Y$3)&lt;($C$48+$F$48+$I$48+$L$48+$O$48)),((C32+F32+I32+L32)-W32-U32)+(($U$3+$W$3+$Y$3-$C$48-$F$48-$I$48-$L$48)*P32)),0)</f>
        <v>0</v>
      </c>
      <c r="AA32" s="55" cm="1">
        <f t="array" ref="AA32">ROUND(_xlfn.IFS($AA$3=0,0,$U$3+$W$3+$Y$3+$AA$3&lt;$C$48,(C32-Y32-W32-U32)*$AB$3,AND(($U$3+$W$3+$Y$3+$AA$3)&gt;$C$48,($U$3+$W$3+$Y$3+$AA$3)&lt;($C$48+$F$48)),(C32-Y32-W32-U32)+(($U$3+$W$3+$Y$3+$AA$3-$C$48)*G32),AND(($U$3+$W$3+$Y$3+$AA$3)&gt;($C$48+$F$48),($U$3+$W$3+$Y$3+$AA$3)&lt;($C$48+$F$48+$I$48)),((C32+F32)-Y32-W32-U32)+(($U$3+$W$3+$Y$3+$AA$3-$C$48-$F$48)*J32),AND(($U$3+$W$3+$Y$3+$AA$3)&gt;($C$48+$F$48+$I$48),($U$3+$W$3+$Y$3+$AA$3)&lt;($C$48+$F$48+$I$48+$L$48)),((C32+F32+I32)-Y32-W32-U32)+(($U$3+$W$3+$Y$3+$AA$3-$C$48-$F$48-$I$48)*M32),AND(($U$3+$W$3+$Y$3+$AA$3)&gt;($C$48+$F$48+$I$48+$L$48),($U$3+$W$3+$Y$3+$AA$3)&lt;($C$48+$F$48+$I$48+$L$48+$O$48)),((C32+F32+I32+L32)-Y32-W32-U32)+(($U$3+$W$3+$Y$3+$AA$3-$C$48-$F$48-$I$48-$L$48)*P32)),0)</f>
        <v>0</v>
      </c>
      <c r="AC32" s="55" cm="1">
        <f t="array" ref="AC32">ROUND(_xlfn.IFS($AC$3=0,0,$U$3+$W$3+$Y$3+$AA$3+$AC$3&lt;$C$48,(C32-AA32-Y32-W32-U32)*$AB$3,AND(($U$3+$W$3+$Y$3+$AA$3+$AC$3)&gt;$C$48,($U$3+$W$3+$Y$3+$AA$3+$AC$3)&lt;($C$48+$F$48)),(C32-AA32-Y32-W32-U32)+(($U$3+$W$3+$Y$3+$AA$3+$AC$3-$C$48)*G32),AND(($U$3+$W$3+$Y$3+$AA$3+$AC$3)&gt;($C$48+$F$48),($U$3+$W$3+$Y$3+$AA$3+$AC$3)&lt;($C$48+$F$48+$I$48)),((C32+F32)-AA32-Y32-W32-U32)+(($U$3+$W$3+$Y$3+$AA$3+$AC$3-$C$48-$F$48)*J32),AND(($U$3+$W$3+$Y$3+$AA$3+$AC$3)&gt;($C$48+$F$48+$I$48),($U$3+$W$3+$Y$3+$AA$3+$AC$3)&lt;($C$48+$F$48+$I$48+$L$48)),((C32+F32+I32)-AA32-Y32-W32-U32)+(($U$3+$W$3+$Y$3+$AA$3+$AC$3-$C$48-$F$48-$I$48)*M32),AND(($U$3+$W$3+$Y$3+$AA$3+$AC$3)&gt;($C$48+$F$48+$I$48+$L$48),($U$3+$W$3+$Y$3+$AA$3+$AC$3)&lt;($C$48+$F$48+$I$48+$L$48+$O$48)),((C32+F32+I32+L32)-AA32-Y32-W32-U32)+(($U$3+$W$3+$Y$3+$AA$3+$AC$3-$C$48-$F$48-$I$48-$L$48)*P32)),0)</f>
        <v>0</v>
      </c>
      <c r="AD32" s="55"/>
      <c r="AE32" s="55" cm="1">
        <f t="array" ref="AE32">ROUND(_xlfn.IFS($AE$3=0,0,$U$3+$W$3+$Y$3+$AA$3+$AC$3+$AE$3&lt;$C$48,(C32-AC32-AA32-Y32-W32-U32)*$AF$3,AND(($U$3+$W$3+$Y$3+$AA$3+$AC$3+$AE$3)&gt;$C$48,($U$3+$W$3+$Y$3+$AA$3+$AC$3+$AE$3)&lt;($C$48+$F$48)),(C32-AC32-AA32-Y32-W32-U32)+(($U$3+$W$3+$Y$3+$AA$3+$AC$3+$AE$3-$C$48)*G32),AND(($U$3+$W$3+$Y$3+$AA$3+$AC$3+$AE$3)&gt;($C$48+$F$48),($U$3+$W$3+$Y$3+$AA$3+$AC$3+$AE$3)&lt;($C$48+$F$48+$I$48)),((C32+F32)-AC32-AA32-Y32-W32-U32)+(($U$3+$W$3+$Y$3+$AA$3+$AC$3+$AE$3-$C$48-$F$48)*J32),AND(($U$3+$W$3+$Y$3+$AA$3+$AC$3+$AE$3)&gt;($C$48+$F$48+$I$48),($U$3+$W$3+$Y$3+$AA$3+$AC$3+$AE$3)&lt;($C$48+$F$48+$I$48+$L$48)),((C32+F32+I32)-AC32-AA32-Y32-W32-U32)+(($U$3+$W$3+$Y$3+$AA$3+$AC$3+$AE$3-$C$48-$F$48-$I$48)*M32),AND(($U$3+$W$3+$Y$3+$AA$3+$AC$3+$AE$3)&gt;($C$48+$F$48+$I$48+$L$48),($U$3+$W$3+$Y$3+$AA$3+$AC$3+$AE$3)&lt;($C$48+$F$48+$I$48+$L$48+$O$48)),((C32+F32+I32+L32)-AC32-AA32-Y32-W32-U32)+(($U$3+$W$3+$Y$3+$AA$3+$AC$3+$AE$3-$C$48-$F$48-$I$48-$L$48)*P32)),0)</f>
        <v>0</v>
      </c>
      <c r="AH32" s="131">
        <f>U32+W32+Y32+AA32+AC32+AE32</f>
        <v>0</v>
      </c>
      <c r="AJ32" s="103">
        <f>R32-AH32</f>
        <v>0</v>
      </c>
    </row>
    <row r="33" spans="1:36" s="1" customFormat="1" ht="15.6" x14ac:dyDescent="0.3">
      <c r="A33" s="77"/>
      <c r="C33" s="127">
        <f>SUM(C30:C32)</f>
        <v>0</v>
      </c>
      <c r="D33" s="104" t="str">
        <f>IFERROR(C33/$C$48,"")</f>
        <v/>
      </c>
      <c r="F33" s="127">
        <f>SUM(F30:F32)</f>
        <v>0</v>
      </c>
      <c r="G33" s="104" t="str">
        <f>IFERROR(F33/$F$48,"")</f>
        <v/>
      </c>
      <c r="H33" s="129"/>
      <c r="I33" s="127">
        <f>SUM(I30:I32)</f>
        <v>0</v>
      </c>
      <c r="J33" s="104" t="str">
        <f>IFERROR(I33/$I$48,"")</f>
        <v/>
      </c>
      <c r="K33" s="129"/>
      <c r="L33" s="127">
        <f>SUM(L30:L32)</f>
        <v>0</v>
      </c>
      <c r="M33" s="104" t="str">
        <f>IFERROR(L33/$L$48,"")</f>
        <v/>
      </c>
      <c r="N33" s="129"/>
      <c r="O33" s="127">
        <f>SUM(O30:O32)</f>
        <v>0</v>
      </c>
      <c r="P33" s="104" t="str">
        <f>IFERROR(O33/$O$48,"")</f>
        <v/>
      </c>
      <c r="Q33" s="129"/>
      <c r="R33" s="127">
        <f>SUM(R30:R32)</f>
        <v>0</v>
      </c>
      <c r="S33" s="104" t="str">
        <f>IFERROR(R33/$R$48,"")</f>
        <v/>
      </c>
      <c r="U33" s="127">
        <f>SUM(U30:U32)</f>
        <v>0</v>
      </c>
      <c r="V33" s="104"/>
      <c r="W33" s="127">
        <f>SUM(W30:W32)</f>
        <v>0</v>
      </c>
      <c r="Y33" s="127">
        <f>SUM(Y30:Y32)</f>
        <v>0</v>
      </c>
      <c r="AA33" s="127">
        <f>SUM(AA30:AA32)</f>
        <v>0</v>
      </c>
      <c r="AC33" s="127">
        <f>SUM(AC30:AC32)</f>
        <v>0</v>
      </c>
      <c r="AE33" s="127">
        <f>SUM(AE30:AE32)</f>
        <v>0</v>
      </c>
      <c r="AH33" s="166">
        <f>SUM(AH30:AH32)</f>
        <v>0</v>
      </c>
      <c r="AJ33" s="166">
        <f>SUM(AJ30:AJ32)</f>
        <v>0</v>
      </c>
    </row>
    <row r="34" spans="1:36" s="1" customFormat="1" ht="5.0999999999999996" customHeight="1" x14ac:dyDescent="0.3">
      <c r="A34" s="77"/>
      <c r="C34" s="127"/>
      <c r="D34" s="128"/>
      <c r="F34" s="127"/>
      <c r="G34" s="128"/>
      <c r="H34" s="129"/>
      <c r="I34" s="127"/>
      <c r="J34" s="128"/>
      <c r="K34" s="129"/>
      <c r="L34" s="127"/>
      <c r="M34" s="128"/>
      <c r="N34" s="129"/>
      <c r="O34" s="127"/>
      <c r="P34" s="128"/>
      <c r="Q34" s="129"/>
      <c r="R34" s="130"/>
      <c r="S34" s="128"/>
      <c r="U34" s="55"/>
      <c r="V34" s="104"/>
      <c r="W34" s="133"/>
      <c r="Y34" s="133"/>
      <c r="AA34" s="133"/>
      <c r="AC34" s="133"/>
      <c r="AE34" s="133"/>
      <c r="AH34" s="17"/>
    </row>
    <row r="35" spans="1:36" ht="15.6" x14ac:dyDescent="0.3">
      <c r="A35" s="126">
        <f>working!B62</f>
        <v>0</v>
      </c>
      <c r="B35" s="19"/>
      <c r="E35" s="19"/>
      <c r="H35" s="19"/>
      <c r="K35" s="19"/>
      <c r="N35" s="19"/>
      <c r="Q35" s="19"/>
      <c r="W35" s="77"/>
      <c r="Y35" s="77"/>
      <c r="AA35" s="77"/>
      <c r="AC35" s="77"/>
      <c r="AE35" s="77"/>
      <c r="AH35" s="5"/>
    </row>
    <row r="36" spans="1:36" s="1" customFormat="1" ht="15.6" x14ac:dyDescent="0.3">
      <c r="A36" s="109" t="s">
        <v>146</v>
      </c>
      <c r="B36" s="19"/>
      <c r="C36" s="31">
        <f>IF(working!O62&gt;25000,25000,working!O62)</f>
        <v>0</v>
      </c>
      <c r="D36" s="104" t="str">
        <f>IFERROR(C36/$C$48,"")</f>
        <v/>
      </c>
      <c r="E36" s="19"/>
      <c r="F36" s="31">
        <f>_xlfn.IFS(working!W62=0,0,working!O62&gt;25000,0,working!W62+working!O62&lt;25001,working!W62,working!W62+working!O62&gt;25000,25000-working!O62)</f>
        <v>0</v>
      </c>
      <c r="G36" s="104" t="str">
        <f>IFERROR(F36/$F$48,"")</f>
        <v/>
      </c>
      <c r="H36" s="101"/>
      <c r="I36" s="31">
        <f>_xlfn.IFS(working!AE62=0,0,working!O62+working!W62&gt;25000,0,working!AE62+working!W62+working!O62&lt;25001,working!AE62,working!AE62+working!W62+working!O62&gt;25000,25000-working!O62-working!W62)</f>
        <v>0</v>
      </c>
      <c r="J36" s="104" t="str">
        <f>IFERROR(I36/$I$48,"")</f>
        <v/>
      </c>
      <c r="K36" s="101"/>
      <c r="L36" s="31">
        <f>_xlfn.IFS(working!AM62=0,0,working!O62+working!W62+working!AE62&gt;25000,0,working!AM62+working!AE62+working!W62+working!O62&lt;25001,working!AM62,working!AM62+working!AE62+working!W62+working!O62&gt;25000,25000-working!O62-working!W62-working!AE62)</f>
        <v>0</v>
      </c>
      <c r="M36" s="104" t="str">
        <f>IFERROR(L36/$L$48,"")</f>
        <v/>
      </c>
      <c r="N36" s="101"/>
      <c r="O36" s="31">
        <f>_xlfn.IFS(working!AU62=0,0,working!O62+working!W62+working!AE62+working!AM62&gt;25000,0,working!AU62+working!AM62+working!AE62+working!W62+working!O62&lt;25001,working!AU62,working!AU62+working!AM62+working!AE62+working!W62+working!O62&gt;25000,25000-working!O62-working!W62-working!AE62-working!AM62)</f>
        <v>0</v>
      </c>
      <c r="P36" s="104" t="str">
        <f>IFERROR(O36/$O$48,"")</f>
        <v/>
      </c>
      <c r="Q36" s="101"/>
      <c r="R36" s="55">
        <f>SUM(C36+F36+I36+L36+O36)</f>
        <v>0</v>
      </c>
      <c r="S36" s="104" t="str">
        <f>IFERROR(R36/$R$48,"")</f>
        <v/>
      </c>
      <c r="U36" s="55" cm="1">
        <f t="array" ref="U36">ROUND(_xlfn.IFS($U$3=0,0,$U$3=$C$48,C36,$U$3=$C$48+$F$48,C36+F36,$U$3=$C$48+$F$48+$I$48,C36+F36+I36,$U$3=$C$48+$F$48+$I$48+$L$48,C36+F36+I36+L36,$U$3=$R$48,R36,$U$3&lt;$C$48,C36*$V$3,AND(U$3&gt;$C$48,$U$3&lt;($C$48+$F$48)),C36+($U$3-$C$48)*G36,AND(U$3&gt;$C$48,$U$3&lt;($C$48+$F$48+$I$48)),C36+F36+($U$3-$C$48-$F$48)*J36,AND(U$3&gt;$C$48,$U$3&lt;($C$48+$F$48+$I$48+$L$48)),C36+F36+I36+($U$3-$C$48-$F$48-$I$48)*M36,AND(U$3&gt;$C$48,$U$3&lt;$R$48),C36+F36+I36+L36+($U$3-$C$48-$F$48-$I$48-$L$48)*P36),0)</f>
        <v>0</v>
      </c>
      <c r="V36" s="104"/>
      <c r="W36" s="55" cm="1">
        <f t="array" ref="W36">ROUND(_xlfn.IFS($W$3=0,0,$U$3+$W$3&lt;$C$48,(C36-U36)*$X$3,AND(($U$3+$W$3)&gt;$C$48,($U$3+$W$3)&lt;($C$48+$F$48)),(C36-U36)+(($U$3+$W$3-$C$48)*G36),AND(($U$3+$W$3)&gt;($C$48+$F$48),($U$3+$W$3)&lt;($C$48+$F$48+$I$48)),((C36+F36)-U36)+(($U$3+$W$3-$C$48-$F$48)*J36),AND(($U$3+$W$3)&gt;($C$48+$F$48+$I$48),($U$3+$W$3)&lt;($C$48+$F$48+$I$48+$L$48)),((C36+F36+I36)-U36)+(($U$3+$W$3-$C$48-$F$48-$I$48)*M36),AND(($U$3+$W$3)&gt;($C$48+$F$48+$I$48+$L$48),($U$3+$W$3)&lt;($C$48+$F$48+$I$48+$L$48+$O$48)),((C36+F36+I36+L36)-U36)+(($U$3+$W$3-$C$48-$F$48-$I$48-$L$48)*P36)),0)</f>
        <v>0</v>
      </c>
      <c r="Y36" s="55" cm="1">
        <f t="array" ref="Y36">ROUND(_xlfn.IFS($Y$3=0,0,$U$3+$W$3+$Y$3&lt;$C$48,(C36-W36-U36)*$Z$3,AND(($U$3+$W$3+$Y$3)&gt;$C$48,($U$3+$W$3+$Y$3)&lt;($C$48+$F$48)),(C36-W36-U36)+(($U$3+$W$3+$Y$3-$C$48)*G36),AND(($U$3+$W$3+$Y$3)&gt;($C$48+$F$48),($U$3+$W$3+$Y$3)&lt;($C$48+$F$48+$I$48)),((C36+F36)-W36-U36)+(($U$3+$W$3+$Y$3-$C$48-$F$48)*J36),AND(($U$3+$W$3+$Y$3)&gt;($C$48+$F$48+$I$48),($U$3+$W$3+$Y$3)&lt;($C$48+$F$48+$I$48+$L$48)),((C36+F36+I36)-W36-U36)+(($U$3+$W$3+$Y$3-$C$48-$F$48-$I$48)*M36),AND(($U$3+$W$3+$Y$3)&gt;($C$48+$F$48+$I$48+$L$48),($U$3+$W$3+$Y$3)&lt;($C$48+$F$48+$I$48+$L$48+$O$48)),((C36+F36+I36+L36)-W36-U36)+(($U$3+$W$3+$Y$3-$C$48-$F$48-$I$48-$L$48)*P36)),0)</f>
        <v>0</v>
      </c>
      <c r="AA36" s="55" cm="1">
        <f t="array" ref="AA36">ROUND(_xlfn.IFS($AA$3=0,0,$U$3+$W$3+$Y$3+$AA$3&lt;$C$48,(C36-Y36-W36-U36)*$AB$3,AND(($U$3+$W$3+$Y$3+$AA$3)&gt;$C$48,($U$3+$W$3+$Y$3+$AA$3)&lt;($C$48+$F$48)),(C36-Y36-W36-U36)+(($U$3+$W$3+$Y$3+$AA$3-$C$48)*G36),AND(($U$3+$W$3+$Y$3+$AA$3)&gt;($C$48+$F$48),($U$3+$W$3+$Y$3+$AA$3)&lt;($C$48+$F$48+$I$48)),((C36+F36)-Y36-W36-U36)+(($U$3+$W$3+$Y$3+$AA$3-$C$48-$F$48)*J36),AND(($U$3+$W$3+$Y$3+$AA$3)&gt;($C$48+$F$48+$I$48),($U$3+$W$3+$Y$3+$AA$3)&lt;($C$48+$F$48+$I$48+$L$48)),((C36+F36+I36)-Y36-W36-U36)+(($U$3+$W$3+$Y$3+$AA$3-$C$48-$F$48-$I$48)*M36),AND(($U$3+$W$3+$Y$3+$AA$3)&gt;($C$48+$F$48+$I$48+$L$48),($U$3+$W$3+$Y$3+$AA$3)&lt;($C$48+$F$48+$I$48+$L$48+$O$48)),((C36+F36+I36+L36)-Y36-W36-U36)+(($U$3+$W$3+$Y$3+$AA$3-$C$48-$F$48-$I$48-$L$48)*P36)),0)</f>
        <v>0</v>
      </c>
      <c r="AC36" s="55" cm="1">
        <f t="array" ref="AC36">ROUND(_xlfn.IFS($AC$3=0,0,$U$3+$W$3+$Y$3+$AA$3+$AC$3&lt;$C$48,(C36-AA36-Y36-W36-U36)*$AB$3,AND(($U$3+$W$3+$Y$3+$AA$3+$AC$3)&gt;$C$48,($U$3+$W$3+$Y$3+$AA$3+$AC$3)&lt;($C$48+$F$48)),(C36-AA36-Y36-W36-U36)+(($U$3+$W$3+$Y$3+$AA$3+$AC$3-$C$48)*G36),AND(($U$3+$W$3+$Y$3+$AA$3+$AC$3)&gt;($C$48+$F$48),($U$3+$W$3+$Y$3+$AA$3+$AC$3)&lt;($C$48+$F$48+$I$48)),((C36+F36)-AA36-Y36-W36-U36)+(($U$3+$W$3+$Y$3+$AA$3+$AC$3-$C$48-$F$48)*J36),AND(($U$3+$W$3+$Y$3+$AA$3+$AC$3)&gt;($C$48+$F$48+$I$48),($U$3+$W$3+$Y$3+$AA$3+$AC$3)&lt;($C$48+$F$48+$I$48+$L$48)),((C36+F36+I36)-AA36-Y36-W36-U36)+(($U$3+$W$3+$Y$3+$AA$3+$AC$3-$C$48-$F$48-$I$48)*M36),AND(($U$3+$W$3+$Y$3+$AA$3+$AC$3)&gt;($C$48+$F$48+$I$48+$L$48),($U$3+$W$3+$Y$3+$AA$3+$AC$3)&lt;($C$48+$F$48+$I$48+$L$48+$O$48)),((C36+F36+I36+L36)-AA36-Y36-W36-U36)+(($U$3+$W$3+$Y$3+$AA$3+$AC$3-$C$48-$F$48-$I$48-$L$48)*P36)),0)</f>
        <v>0</v>
      </c>
      <c r="AD36" s="55"/>
      <c r="AE36" s="55" cm="1">
        <f t="array" ref="AE36">ROUND(_xlfn.IFS($AE$3=0,0,$U$3+$W$3+$Y$3+$AA$3+$AC$3+$AE$3&lt;$C$48,(C36-AC36-AA36-Y36-W36-U36)*$AF$3,AND(($U$3+$W$3+$Y$3+$AA$3+$AC$3+$AE$3)&gt;$C$48,($U$3+$W$3+$Y$3+$AA$3+$AC$3+$AE$3)&lt;($C$48+$F$48)),(C36-AC36-AA36-Y36-W36-U36)+(($U$3+$W$3+$Y$3+$AA$3+$AC$3+$AE$3-$C$48)*G36),AND(($U$3+$W$3+$Y$3+$AA$3+$AC$3+$AE$3)&gt;($C$48+$F$48),($U$3+$W$3+$Y$3+$AA$3+$AC$3+$AE$3)&lt;($C$48+$F$48+$I$48)),((C36+F36)-AC36-AA36-Y36-W36-U36)+(($U$3+$W$3+$Y$3+$AA$3+$AC$3+$AE$3-$C$48-$F$48)*J36),AND(($U$3+$W$3+$Y$3+$AA$3+$AC$3+$AE$3)&gt;($C$48+$F$48+$I$48),($U$3+$W$3+$Y$3+$AA$3+$AC$3+$AE$3)&lt;($C$48+$F$48+$I$48+$L$48)),((C36+F36+I36)-AC36-AA36-Y36-W36-U36)+(($U$3+$W$3+$Y$3+$AA$3+$AC$3+$AE$3-$C$48-$F$48-$I$48)*M36),AND(($U$3+$W$3+$Y$3+$AA$3+$AC$3+$AE$3)&gt;($C$48+$F$48+$I$48+$L$48),($U$3+$W$3+$Y$3+$AA$3+$AC$3+$AE$3)&lt;($C$48+$F$48+$I$48+$L$48+$O$48)),((C36+F36+I36+L36)-AC36-AA36-Y36-W36-U36)+(($U$3+$W$3+$Y$3+$AA$3+$AC$3+$AE$3-$C$48-$F$48-$I$48-$L$48)*P36)),0)</f>
        <v>0</v>
      </c>
      <c r="AH36" s="131">
        <f>U36+W36+Y36+AA36+AC36+AE36</f>
        <v>0</v>
      </c>
      <c r="AJ36" s="103">
        <f>R36-AH36</f>
        <v>0</v>
      </c>
    </row>
    <row r="37" spans="1:36" s="1" customFormat="1" ht="15.6" x14ac:dyDescent="0.3">
      <c r="A37" s="109" t="s">
        <v>147</v>
      </c>
      <c r="B37" s="19"/>
      <c r="C37" s="31">
        <f>working!O62-C36</f>
        <v>0</v>
      </c>
      <c r="D37" s="104" t="str">
        <f>IFERROR(C37/$C$48,"")</f>
        <v/>
      </c>
      <c r="E37" s="19"/>
      <c r="F37" s="31">
        <f>working!W62-F36</f>
        <v>0</v>
      </c>
      <c r="G37" s="104" t="str">
        <f>IFERROR(F37/$F$48,"")</f>
        <v/>
      </c>
      <c r="H37" s="101"/>
      <c r="I37" s="31">
        <f>working!AE62-I36</f>
        <v>0</v>
      </c>
      <c r="J37" s="104" t="str">
        <f>IFERROR(I37/$I$48,"")</f>
        <v/>
      </c>
      <c r="K37" s="101"/>
      <c r="L37" s="31">
        <f>working!AM62-L36</f>
        <v>0</v>
      </c>
      <c r="M37" s="104" t="str">
        <f>IFERROR(L37/$L$48,"")</f>
        <v/>
      </c>
      <c r="N37" s="101"/>
      <c r="O37" s="31">
        <f>working!AU62-O36</f>
        <v>0</v>
      </c>
      <c r="P37" s="104" t="str">
        <f>IFERROR(O37/$O$48,"")</f>
        <v/>
      </c>
      <c r="Q37" s="101"/>
      <c r="R37" s="55">
        <f>SUM(C37+F37+I37+L37+O37)</f>
        <v>0</v>
      </c>
      <c r="S37" s="104" t="str">
        <f>IFERROR(R37/$R$48,"")</f>
        <v/>
      </c>
      <c r="U37" s="55" cm="1">
        <f t="array" ref="U37">ROUND(_xlfn.IFS($U$3=0,0,$U$3=$C$48,C37,$U$3=$C$48+$F$48,C37+F37,$U$3=$C$48+$F$48+$I$48,C37+F37+I37,$U$3=$C$48+$F$48+$I$48+$L$48,C37+F37+I37+L37,$U$3=$R$48,R37,$U$3&lt;$C$48,C37*$V$3,AND(U$3&gt;$C$48,$U$3&lt;($C$48+$F$48)),C37+($U$3-$C$48)*G37,AND(U$3&gt;$C$48,$U$3&lt;($C$48+$F$48+$I$48)),C37+F37+($U$3-$C$48-$F$48)*J37,AND(U$3&gt;$C$48,$U$3&lt;($C$48+$F$48+$I$48+$L$48)),C37+F37+I37+($U$3-$C$48-$F$48-$I$48)*M37,AND(U$3&gt;$C$48,$U$3&lt;$R$48),C37+F37+I37+L37+($U$3-$C$48-$F$48-$I$48-$L$48)*P37),0)</f>
        <v>0</v>
      </c>
      <c r="V37" s="104"/>
      <c r="W37" s="55" cm="1">
        <f t="array" ref="W37">ROUND(_xlfn.IFS($W$3=0,0,$U$3+$W$3&lt;$C$48,(C37-U37)*$X$3,AND(($U$3+$W$3)&gt;$C$48,($U$3+$W$3)&lt;($C$48+$F$48)),(C37-U37)+(($U$3+$W$3-$C$48)*G37),AND(($U$3+$W$3)&gt;($C$48+$F$48),($U$3+$W$3)&lt;($C$48+$F$48+$I$48)),((C37+F37)-U37)+(($U$3+$W$3-$C$48-$F$48)*J37),AND(($U$3+$W$3)&gt;($C$48+$F$48+$I$48),($U$3+$W$3)&lt;($C$48+$F$48+$I$48+$L$48)),((C37+F37+I37)-U37)+(($U$3+$W$3-$C$48-$F$48-$I$48)*M37),AND(($U$3+$W$3)&gt;($C$48+$F$48+$I$48+$L$48),($U$3+$W$3)&lt;($C$48+$F$48+$I$48+$L$48+$O$48)),((C37+F37+I37+L37)-U37)+(($U$3+$W$3-$C$48-$F$48-$I$48-$L$48)*P37)),0)</f>
        <v>0</v>
      </c>
      <c r="Y37" s="55" cm="1">
        <f t="array" ref="Y37">ROUND(_xlfn.IFS($Y$3=0,0,$U$3+$W$3+$Y$3&lt;$C$48,(C37-W37-U37)*$Z$3,AND(($U$3+$W$3+$Y$3)&gt;$C$48,($U$3+$W$3+$Y$3)&lt;($C$48+$F$48)),(C37-W37-U37)+(($U$3+$W$3+$Y$3-$C$48)*G37),AND(($U$3+$W$3+$Y$3)&gt;($C$48+$F$48),($U$3+$W$3+$Y$3)&lt;($C$48+$F$48+$I$48)),((C37+F37)-W37-U37)+(($U$3+$W$3+$Y$3-$C$48-$F$48)*J37),AND(($U$3+$W$3+$Y$3)&gt;($C$48+$F$48+$I$48),($U$3+$W$3+$Y$3)&lt;($C$48+$F$48+$I$48+$L$48)),((C37+F37+I37)-W37-U37)+(($U$3+$W$3+$Y$3-$C$48-$F$48-$I$48)*M37),AND(($U$3+$W$3+$Y$3)&gt;($C$48+$F$48+$I$48+$L$48),($U$3+$W$3+$Y$3)&lt;($C$48+$F$48+$I$48+$L$48+$O$48)),((C37+F37+I37+L37)-W37-U37)+(($U$3+$W$3+$Y$3-$C$48-$F$48-$I$48-$L$48)*P37)),0)</f>
        <v>0</v>
      </c>
      <c r="AA37" s="55" cm="1">
        <f t="array" ref="AA37">ROUND(_xlfn.IFS($AA$3=0,0,$U$3+$W$3+$Y$3+$AA$3&lt;$C$48,(C37-Y37-W37-U37)*$AB$3,AND(($U$3+$W$3+$Y$3+$AA$3)&gt;$C$48,($U$3+$W$3+$Y$3+$AA$3)&lt;($C$48+$F$48)),(C37-Y37-W37-U37)+(($U$3+$W$3+$Y$3+$AA$3-$C$48)*G37),AND(($U$3+$W$3+$Y$3+$AA$3)&gt;($C$48+$F$48),($U$3+$W$3+$Y$3+$AA$3)&lt;($C$48+$F$48+$I$48)),((C37+F37)-Y37-W37-U37)+(($U$3+$W$3+$Y$3+$AA$3-$C$48-$F$48)*J37),AND(($U$3+$W$3+$Y$3+$AA$3)&gt;($C$48+$F$48+$I$48),($U$3+$W$3+$Y$3+$AA$3)&lt;($C$48+$F$48+$I$48+$L$48)),((C37+F37+I37)-Y37-W37-U37)+(($U$3+$W$3+$Y$3+$AA$3-$C$48-$F$48-$I$48)*M37),AND(($U$3+$W$3+$Y$3+$AA$3)&gt;($C$48+$F$48+$I$48+$L$48),($U$3+$W$3+$Y$3+$AA$3)&lt;($C$48+$F$48+$I$48+$L$48+$O$48)),((C37+F37+I37+L37)-Y37-W37-U37)+(($U$3+$W$3+$Y$3+$AA$3-$C$48-$F$48-$I$48-$L$48)*P37)),0)</f>
        <v>0</v>
      </c>
      <c r="AC37" s="55" cm="1">
        <f t="array" ref="AC37">ROUND(_xlfn.IFS($AC$3=0,0,$U$3+$W$3+$Y$3+$AA$3+$AC$3&lt;$C$48,(C37-AA37-Y37-W37-U37)*$AB$3,AND(($U$3+$W$3+$Y$3+$AA$3+$AC$3)&gt;$C$48,($U$3+$W$3+$Y$3+$AA$3+$AC$3)&lt;($C$48+$F$48)),(C37-AA37-Y37-W37-U37)+(($U$3+$W$3+$Y$3+$AA$3+$AC$3-$C$48)*G37),AND(($U$3+$W$3+$Y$3+$AA$3+$AC$3)&gt;($C$48+$F$48),($U$3+$W$3+$Y$3+$AA$3+$AC$3)&lt;($C$48+$F$48+$I$48)),((C37+F37)-AA37-Y37-W37-U37)+(($U$3+$W$3+$Y$3+$AA$3+$AC$3-$C$48-$F$48)*J37),AND(($U$3+$W$3+$Y$3+$AA$3+$AC$3)&gt;($C$48+$F$48+$I$48),($U$3+$W$3+$Y$3+$AA$3+$AC$3)&lt;($C$48+$F$48+$I$48+$L$48)),((C37+F37+I37)-AA37-Y37-W37-U37)+(($U$3+$W$3+$Y$3+$AA$3+$AC$3-$C$48-$F$48-$I$48)*M37),AND(($U$3+$W$3+$Y$3+$AA$3+$AC$3)&gt;($C$48+$F$48+$I$48+$L$48),($U$3+$W$3+$Y$3+$AA$3+$AC$3)&lt;($C$48+$F$48+$I$48+$L$48+$O$48)),((C37+F37+I37+L37)-AA37-Y37-W37-U37)+(($U$3+$W$3+$Y$3+$AA$3+$AC$3-$C$48-$F$48-$I$48-$L$48)*P37)),0)</f>
        <v>0</v>
      </c>
      <c r="AD37" s="55"/>
      <c r="AE37" s="55" cm="1">
        <f t="array" ref="AE37">ROUND(_xlfn.IFS($AE$3=0,0,$U$3+$W$3+$Y$3+$AA$3+$AC$3+$AE$3&lt;$C$48,(C37-AC37-AA37-Y37-W37-U37)*$AF$3,AND(($U$3+$W$3+$Y$3+$AA$3+$AC$3+$AE$3)&gt;$C$48,($U$3+$W$3+$Y$3+$AA$3+$AC$3+$AE$3)&lt;($C$48+$F$48)),(C37-AC37-AA37-Y37-W37-U37)+(($U$3+$W$3+$Y$3+$AA$3+$AC$3+$AE$3-$C$48)*G37),AND(($U$3+$W$3+$Y$3+$AA$3+$AC$3+$AE$3)&gt;($C$48+$F$48),($U$3+$W$3+$Y$3+$AA$3+$AC$3+$AE$3)&lt;($C$48+$F$48+$I$48)),((C37+F37)-AC37-AA37-Y37-W37-U37)+(($U$3+$W$3+$Y$3+$AA$3+$AC$3+$AE$3-$C$48-$F$48)*J37),AND(($U$3+$W$3+$Y$3+$AA$3+$AC$3+$AE$3)&gt;($C$48+$F$48+$I$48),($U$3+$W$3+$Y$3+$AA$3+$AC$3+$AE$3)&lt;($C$48+$F$48+$I$48+$L$48)),((C37+F37+I37)-AC37-AA37-Y37-W37-U37)+(($U$3+$W$3+$Y$3+$AA$3+$AC$3+$AE$3-$C$48-$F$48-$I$48)*M37),AND(($U$3+$W$3+$Y$3+$AA$3+$AC$3+$AE$3)&gt;($C$48+$F$48+$I$48+$L$48),($U$3+$W$3+$Y$3+$AA$3+$AC$3+$AE$3)&lt;($C$48+$F$48+$I$48+$L$48+$O$48)),((C37+F37+I37+L37)-AC37-AA37-Y37-W37-U37)+(($U$3+$W$3+$Y$3+$AA$3+$AC$3+$AE$3-$C$48-$F$48-$I$48-$L$48)*P37)),0)</f>
        <v>0</v>
      </c>
      <c r="AH37" s="131">
        <f>U37+W37+Y37+AA37+AC37+AE37</f>
        <v>0</v>
      </c>
      <c r="AJ37" s="103">
        <f>R37-AH37</f>
        <v>0</v>
      </c>
    </row>
    <row r="38" spans="1:36" s="1" customFormat="1" ht="15.6" x14ac:dyDescent="0.3">
      <c r="A38" s="109" t="s">
        <v>154</v>
      </c>
      <c r="B38" s="19"/>
      <c r="C38" s="31">
        <f>working!O83</f>
        <v>0</v>
      </c>
      <c r="D38" s="104" t="str">
        <f>IFERROR(C38/$C$48,"")</f>
        <v/>
      </c>
      <c r="E38" s="19"/>
      <c r="F38" s="31">
        <f>working!W83</f>
        <v>0</v>
      </c>
      <c r="G38" s="104" t="str">
        <f>IFERROR(F38/$F$48,"")</f>
        <v/>
      </c>
      <c r="H38" s="101"/>
      <c r="I38" s="31">
        <f>working!AE83</f>
        <v>0</v>
      </c>
      <c r="J38" s="104" t="str">
        <f>IFERROR(I38/$I$48,"")</f>
        <v/>
      </c>
      <c r="K38" s="101"/>
      <c r="L38" s="31">
        <f>working!AM83</f>
        <v>0</v>
      </c>
      <c r="M38" s="104" t="str">
        <f>IFERROR(L38/$L$48,"")</f>
        <v/>
      </c>
      <c r="N38" s="101"/>
      <c r="O38" s="31">
        <f>working!AU83</f>
        <v>0</v>
      </c>
      <c r="P38" s="104" t="str">
        <f>IFERROR(O38/$O$48,"")</f>
        <v/>
      </c>
      <c r="Q38" s="101"/>
      <c r="R38" s="55">
        <f>SUM(C38+F38+I38+L38+O38)</f>
        <v>0</v>
      </c>
      <c r="S38" s="104" t="str">
        <f>IFERROR(R38/$R$48,"")</f>
        <v/>
      </c>
      <c r="U38" s="55" cm="1">
        <f t="array" ref="U38">ROUND(_xlfn.IFS($U$3=0,0,$U$3=$C$48,C38,$U$3=$C$48+$F$48,C38+F38,$U$3=$C$48+$F$48+$I$48,C38+F38+I38,$U$3=$C$48+$F$48+$I$48+$L$48,C38+F38+I38+L38,$U$3=$R$48,R38,$U$3&lt;$C$48,C38*$V$3,AND(U$3&gt;$C$48,$U$3&lt;($C$48+$F$48)),C38+($U$3-$C$48)*G38,AND(U$3&gt;$C$48,$U$3&lt;($C$48+$F$48+$I$48)),C38+F38+($U$3-$C$48-$F$48)*J38,AND(U$3&gt;$C$48,$U$3&lt;($C$48+$F$48+$I$48+$L$48)),C38+F38+I38+($U$3-$C$48-$F$48-$I$48)*M38,AND(U$3&gt;$C$48,$U$3&lt;$R$48),C38+F38+I38+L38+($U$3-$C$48-$F$48-$I$48-$L$48)*P38),0)</f>
        <v>0</v>
      </c>
      <c r="V38" s="104"/>
      <c r="W38" s="55" cm="1">
        <f t="array" ref="W38">ROUND(_xlfn.IFS($W$3=0,0,$U$3+$W$3&lt;$C$48,(C38-U38)*$X$3,AND(($U$3+$W$3)&gt;$C$48,($U$3+$W$3)&lt;($C$48+$F$48)),(C38-U38)+(($U$3+$W$3-$C$48)*G38),AND(($U$3+$W$3)&gt;($C$48+$F$48),($U$3+$W$3)&lt;($C$48+$F$48+$I$48)),((C38+F38)-U38)+(($U$3+$W$3-$C$48-$F$48)*J38),AND(($U$3+$W$3)&gt;($C$48+$F$48+$I$48),($U$3+$W$3)&lt;($C$48+$F$48+$I$48+$L$48)),((C38+F38+I38)-U38)+(($U$3+$W$3-$C$48-$F$48-$I$48)*M38),AND(($U$3+$W$3)&gt;($C$48+$F$48+$I$48+$L$48),($U$3+$W$3)&lt;($C$48+$F$48+$I$48+$L$48+$O$48)),((C38+F38+I38+L38)-U38)+(($U$3+$W$3-$C$48-$F$48-$I$48-$L$48)*P38)),0)</f>
        <v>0</v>
      </c>
      <c r="Y38" s="55" cm="1">
        <f t="array" ref="Y38">ROUND(_xlfn.IFS($Y$3=0,0,$U$3+$W$3+$Y$3&lt;$C$48,(C38-W38-U38)*$Z$3,AND(($U$3+$W$3+$Y$3)&gt;$C$48,($U$3+$W$3+$Y$3)&lt;($C$48+$F$48)),(C38-W38-U38)+(($U$3+$W$3+$Y$3-$C$48)*G38),AND(($U$3+$W$3+$Y$3)&gt;($C$48+$F$48),($U$3+$W$3+$Y$3)&lt;($C$48+$F$48+$I$48)),((C38+F38)-W38-U38)+(($U$3+$W$3+$Y$3-$C$48-$F$48)*J38),AND(($U$3+$W$3+$Y$3)&gt;($C$48+$F$48+$I$48),($U$3+$W$3+$Y$3)&lt;($C$48+$F$48+$I$48+$L$48)),((C38+F38+I38)-W38-U38)+(($U$3+$W$3+$Y$3-$C$48-$F$48-$I$48)*M38),AND(($U$3+$W$3+$Y$3)&gt;($C$48+$F$48+$I$48+$L$48),($U$3+$W$3+$Y$3)&lt;($C$48+$F$48+$I$48+$L$48+$O$48)),((C38+F38+I38+L38)-W38-U38)+(($U$3+$W$3+$Y$3-$C$48-$F$48-$I$48-$L$48)*P38)),0)</f>
        <v>0</v>
      </c>
      <c r="AA38" s="55" cm="1">
        <f t="array" ref="AA38">ROUND(_xlfn.IFS($AA$3=0,0,$U$3+$W$3+$Y$3+$AA$3&lt;$C$48,(C38-Y38-W38-U38)*$AB$3,AND(($U$3+$W$3+$Y$3+$AA$3)&gt;$C$48,($U$3+$W$3+$Y$3+$AA$3)&lt;($C$48+$F$48)),(C38-Y38-W38-U38)+(($U$3+$W$3+$Y$3+$AA$3-$C$48)*G38),AND(($U$3+$W$3+$Y$3+$AA$3)&gt;($C$48+$F$48),($U$3+$W$3+$Y$3+$AA$3)&lt;($C$48+$F$48+$I$48)),((C38+F38)-Y38-W38-U38)+(($U$3+$W$3+$Y$3+$AA$3-$C$48-$F$48)*J38),AND(($U$3+$W$3+$Y$3+$AA$3)&gt;($C$48+$F$48+$I$48),($U$3+$W$3+$Y$3+$AA$3)&lt;($C$48+$F$48+$I$48+$L$48)),((C38+F38+I38)-Y38-W38-U38)+(($U$3+$W$3+$Y$3+$AA$3-$C$48-$F$48-$I$48)*M38),AND(($U$3+$W$3+$Y$3+$AA$3)&gt;($C$48+$F$48+$I$48+$L$48),($U$3+$W$3+$Y$3+$AA$3)&lt;($C$48+$F$48+$I$48+$L$48+$O$48)),((C38+F38+I38+L38)-Y38-W38-U38)+(($U$3+$W$3+$Y$3+$AA$3-$C$48-$F$48-$I$48-$L$48)*P38)),0)</f>
        <v>0</v>
      </c>
      <c r="AC38" s="55" cm="1">
        <f t="array" ref="AC38">ROUND(_xlfn.IFS($AC$3=0,0,$U$3+$W$3+$Y$3+$AA$3+$AC$3&lt;$C$48,(C38-AA38-Y38-W38-U38)*$AB$3,AND(($U$3+$W$3+$Y$3+$AA$3+$AC$3)&gt;$C$48,($U$3+$W$3+$Y$3+$AA$3+$AC$3)&lt;($C$48+$F$48)),(C38-AA38-Y38-W38-U38)+(($U$3+$W$3+$Y$3+$AA$3+$AC$3-$C$48)*G38),AND(($U$3+$W$3+$Y$3+$AA$3+$AC$3)&gt;($C$48+$F$48),($U$3+$W$3+$Y$3+$AA$3+$AC$3)&lt;($C$48+$F$48+$I$48)),((C38+F38)-AA38-Y38-W38-U38)+(($U$3+$W$3+$Y$3+$AA$3+$AC$3-$C$48-$F$48)*J38),AND(($U$3+$W$3+$Y$3+$AA$3+$AC$3)&gt;($C$48+$F$48+$I$48),($U$3+$W$3+$Y$3+$AA$3+$AC$3)&lt;($C$48+$F$48+$I$48+$L$48)),((C38+F38+I38)-AA38-Y38-W38-U38)+(($U$3+$W$3+$Y$3+$AA$3+$AC$3-$C$48-$F$48-$I$48)*M38),AND(($U$3+$W$3+$Y$3+$AA$3+$AC$3)&gt;($C$48+$F$48+$I$48+$L$48),($U$3+$W$3+$Y$3+$AA$3+$AC$3)&lt;($C$48+$F$48+$I$48+$L$48+$O$48)),((C38+F38+I38+L38)-AA38-Y38-W38-U38)+(($U$3+$W$3+$Y$3+$AA$3+$AC$3-$C$48-$F$48-$I$48-$L$48)*P38)),0)</f>
        <v>0</v>
      </c>
      <c r="AD38" s="55"/>
      <c r="AE38" s="55" cm="1">
        <f t="array" ref="AE38">ROUND(_xlfn.IFS($AE$3=0,0,$U$3+$W$3+$Y$3+$AA$3+$AC$3+$AE$3&lt;$C$48,(C38-AC38-AA38-Y38-W38-U38)*$AF$3,AND(($U$3+$W$3+$Y$3+$AA$3+$AC$3+$AE$3)&gt;$C$48,($U$3+$W$3+$Y$3+$AA$3+$AC$3+$AE$3)&lt;($C$48+$F$48)),(C38-AC38-AA38-Y38-W38-U38)+(($U$3+$W$3+$Y$3+$AA$3+$AC$3+$AE$3-$C$48)*G38),AND(($U$3+$W$3+$Y$3+$AA$3+$AC$3+$AE$3)&gt;($C$48+$F$48),($U$3+$W$3+$Y$3+$AA$3+$AC$3+$AE$3)&lt;($C$48+$F$48+$I$48)),((C38+F38)-AC38-AA38-Y38-W38-U38)+(($U$3+$W$3+$Y$3+$AA$3+$AC$3+$AE$3-$C$48-$F$48)*J38),AND(($U$3+$W$3+$Y$3+$AA$3+$AC$3+$AE$3)&gt;($C$48+$F$48+$I$48),($U$3+$W$3+$Y$3+$AA$3+$AC$3+$AE$3)&lt;($C$48+$F$48+$I$48+$L$48)),((C38+F38+I38)-AC38-AA38-Y38-W38-U38)+(($U$3+$W$3+$Y$3+$AA$3+$AC$3+$AE$3-$C$48-$F$48-$I$48)*M38),AND(($U$3+$W$3+$Y$3+$AA$3+$AC$3+$AE$3)&gt;($C$48+$F$48+$I$48+$L$48),($U$3+$W$3+$Y$3+$AA$3+$AC$3+$AE$3)&lt;($C$48+$F$48+$I$48+$L$48+$O$48)),((C38+F38+I38+L38)-AC38-AA38-Y38-W38-U38)+(($U$3+$W$3+$Y$3+$AA$3+$AC$3+$AE$3-$C$48-$F$48-$I$48-$L$48)*P38)),0)</f>
        <v>0</v>
      </c>
      <c r="AH38" s="131">
        <f>U38+W38+Y38+AA38+AC38+AE38</f>
        <v>0</v>
      </c>
      <c r="AJ38" s="103">
        <f>R38-AH38</f>
        <v>0</v>
      </c>
    </row>
    <row r="39" spans="1:36" s="1" customFormat="1" ht="15.6" x14ac:dyDescent="0.3">
      <c r="A39" s="77"/>
      <c r="C39" s="127">
        <f>SUM(C36:C38)</f>
        <v>0</v>
      </c>
      <c r="D39" s="104" t="str">
        <f>IFERROR(C39/$C$48,"")</f>
        <v/>
      </c>
      <c r="F39" s="127">
        <f>SUM(F36:F38)</f>
        <v>0</v>
      </c>
      <c r="G39" s="104" t="str">
        <f>IFERROR(F39/$F$48,"")</f>
        <v/>
      </c>
      <c r="H39" s="129"/>
      <c r="I39" s="127">
        <f>SUM(I36:I38)</f>
        <v>0</v>
      </c>
      <c r="J39" s="104" t="str">
        <f>IFERROR(I39/$I$48,"")</f>
        <v/>
      </c>
      <c r="K39" s="129"/>
      <c r="L39" s="127">
        <f>SUM(L36:L38)</f>
        <v>0</v>
      </c>
      <c r="M39" s="104" t="str">
        <f>IFERROR(L39/$L$48,"")</f>
        <v/>
      </c>
      <c r="N39" s="129"/>
      <c r="O39" s="127">
        <f>SUM(O36:O38)</f>
        <v>0</v>
      </c>
      <c r="P39" s="104" t="str">
        <f>IFERROR(O39/$O$48,"")</f>
        <v/>
      </c>
      <c r="Q39" s="129"/>
      <c r="R39" s="127">
        <f>SUM(R36:R38)</f>
        <v>0</v>
      </c>
      <c r="S39" s="104" t="str">
        <f>IFERROR(R39/$R$48,"")</f>
        <v/>
      </c>
      <c r="U39" s="127">
        <f>SUM(U36:U38)</f>
        <v>0</v>
      </c>
      <c r="V39" s="104"/>
      <c r="W39" s="127">
        <f>SUM(W36:W38)</f>
        <v>0</v>
      </c>
      <c r="Y39" s="127">
        <f>SUM(Y36:Y38)</f>
        <v>0</v>
      </c>
      <c r="AA39" s="127">
        <f>SUM(AA36:AA38)</f>
        <v>0</v>
      </c>
      <c r="AC39" s="127">
        <f>SUM(AC36:AC38)</f>
        <v>0</v>
      </c>
      <c r="AE39" s="127">
        <f>SUM(AE36:AE38)</f>
        <v>0</v>
      </c>
      <c r="AH39" s="166">
        <f>SUM(AH36:AH38)</f>
        <v>0</v>
      </c>
      <c r="AJ39" s="166">
        <f>SUM(AJ36:AJ38)</f>
        <v>0</v>
      </c>
    </row>
    <row r="40" spans="1:36" s="1" customFormat="1" ht="5.0999999999999996" customHeight="1" x14ac:dyDescent="0.3">
      <c r="A40" s="77"/>
      <c r="C40" s="127"/>
      <c r="D40" s="128"/>
      <c r="F40" s="127"/>
      <c r="G40" s="128"/>
      <c r="H40" s="129"/>
      <c r="I40" s="127"/>
      <c r="J40" s="128"/>
      <c r="K40" s="129"/>
      <c r="L40" s="127"/>
      <c r="M40" s="128"/>
      <c r="N40" s="129"/>
      <c r="O40" s="127"/>
      <c r="P40" s="128"/>
      <c r="Q40" s="129"/>
      <c r="R40" s="130"/>
      <c r="S40" s="104"/>
      <c r="U40" s="55"/>
      <c r="V40" s="104"/>
      <c r="W40" s="133"/>
      <c r="Y40" s="133"/>
      <c r="AA40" s="133"/>
      <c r="AC40" s="133"/>
      <c r="AE40" s="133"/>
      <c r="AH40" s="17"/>
      <c r="AJ40" s="166"/>
    </row>
    <row r="41" spans="1:36" ht="15.6" x14ac:dyDescent="0.3">
      <c r="A41" s="126">
        <f>working!B63</f>
        <v>0</v>
      </c>
      <c r="B41" s="19"/>
      <c r="E41" s="19"/>
      <c r="H41" s="19"/>
      <c r="K41" s="19"/>
      <c r="N41" s="19"/>
      <c r="Q41" s="19"/>
      <c r="W41" s="77"/>
      <c r="Y41" s="77"/>
      <c r="AA41" s="77"/>
      <c r="AC41" s="77"/>
      <c r="AE41" s="77"/>
      <c r="AH41" s="5"/>
    </row>
    <row r="42" spans="1:36" s="1" customFormat="1" ht="15.6" x14ac:dyDescent="0.3">
      <c r="A42" s="109" t="s">
        <v>146</v>
      </c>
      <c r="B42" s="19"/>
      <c r="C42" s="31">
        <f>IF(working!O63&gt;25000,25000,working!O63)</f>
        <v>0</v>
      </c>
      <c r="D42" s="104" t="str">
        <f>IFERROR(C42/$C$48,"")</f>
        <v/>
      </c>
      <c r="E42" s="19"/>
      <c r="F42" s="31">
        <f>_xlfn.IFS(working!W63=0,0,working!O63&gt;25000,0,working!W63+working!O63&lt;25001,working!W63,working!W63+working!O63&gt;25000,25000-working!O63)</f>
        <v>0</v>
      </c>
      <c r="G42" s="104" t="str">
        <f>IFERROR(F42/$F$48,"")</f>
        <v/>
      </c>
      <c r="H42" s="101"/>
      <c r="I42" s="31">
        <f>_xlfn.IFS(working!AE63=0,0,working!O63+working!W63&gt;25000,0,working!AE63+working!W63+working!O63&lt;25001,working!AE63,working!AE63+working!W63+working!O63&gt;25000,25000-working!O63-working!W63)</f>
        <v>0</v>
      </c>
      <c r="J42" s="104" t="str">
        <f>IFERROR(I42/$I$48,"")</f>
        <v/>
      </c>
      <c r="K42" s="101"/>
      <c r="L42" s="31">
        <f>_xlfn.IFS(working!AM63=0,0,working!O63+working!W63+working!AE63&gt;25000,0,working!AM63+working!AE63+working!W63+working!O63&lt;25001,working!AM63,working!AM63+working!AE63+working!W63+working!O63&gt;25000,25000-working!O63-working!W63-working!AE63)</f>
        <v>0</v>
      </c>
      <c r="M42" s="104" t="str">
        <f>IFERROR(L42/$L$48,"")</f>
        <v/>
      </c>
      <c r="N42" s="101"/>
      <c r="O42" s="31">
        <f>_xlfn.IFS(working!AU63=0,0,working!O63+working!W63+working!AE63+working!AM63&gt;25000,0,working!AU63+working!AM63+working!AE63+working!W63+working!O63&lt;25001,working!AU63,working!AU63+working!AM63+working!AE63+working!W63+working!O63&gt;25000,25000-working!O63-working!W63-working!AE63-working!AM63)</f>
        <v>0</v>
      </c>
      <c r="P42" s="104" t="str">
        <f>IFERROR(O42/$O$48,"")</f>
        <v/>
      </c>
      <c r="Q42" s="101"/>
      <c r="R42" s="55">
        <f>SUM(C42+F42+I42+L42+O42)</f>
        <v>0</v>
      </c>
      <c r="S42" s="104" t="str">
        <f>IFERROR(R42/$R$48,"")</f>
        <v/>
      </c>
      <c r="U42" s="55" cm="1">
        <f t="array" ref="U42">ROUND(_xlfn.IFS($U$3=0,0,$U$3=$C$48,C42,$U$3=$C$48+$F$48,C42+F42,$U$3=$C$48+$F$48+$I$48,C42+F42+I42,$U$3=$C$48+$F$48+$I$48+$L$48,C42+F42+I42+L42,$U$3=$R$48,R42,$U$3&lt;$C$48,C42*$V$3,AND(U$3&gt;$C$48,$U$3&lt;($C$48+$F$48)),C42+($U$3-$C$48)*G42,AND(U$3&gt;$C$48,$U$3&lt;($C$48+$F$48+$I$48)),C42+F42+($U$3-$C$48-$F$48)*J42,AND(U$3&gt;$C$48,$U$3&lt;($C$48+$F$48+$I$48+$L$48)),C42+F42+I42+($U$3-$C$48-$F$48-$I$48)*M42,AND(U$3&gt;$C$48,$U$3&lt;$R$48),C42+F42+I42+L42+($U$3-$C$48-$F$48-$I$48-$L$48)*P42),0)</f>
        <v>0</v>
      </c>
      <c r="V42" s="104"/>
      <c r="W42" s="55" cm="1">
        <f t="array" ref="W42">ROUND(_xlfn.IFS($W$3=0,0,$U$3+$W$3&lt;$C$48,(C42-U42)*$X$3,AND(($U$3+$W$3)&gt;$C$48,($U$3+$W$3)&lt;($C$48+$F$48)),(C42-U42)+(($U$3+$W$3-$C$48)*G42),AND(($U$3+$W$3)&gt;($C$48+$F$48),($U$3+$W$3)&lt;($C$48+$F$48+$I$48)),((C42+F42)-U42)+(($U$3+$W$3-$C$48-$F$48)*J42),AND(($U$3+$W$3)&gt;($C$48+$F$48+$I$48),($U$3+$W$3)&lt;($C$48+$F$48+$I$48+$L$48)),((C42+F42+I42)-U42)+(($U$3+$W$3-$C$48-$F$48-$I$48)*M42),AND(($U$3+$W$3)&gt;($C$48+$F$48+$I$48+$L$48),($U$3+$W$3)&lt;($C$48+$F$48+$I$48+$L$48+$O$48)),((C42+F42+I42+L42)-U42)+(($U$3+$W$3-$C$48-$F$48-$I$48-$L$48)*P42)),0)</f>
        <v>0</v>
      </c>
      <c r="Y42" s="55" cm="1">
        <f t="array" ref="Y42">ROUND(_xlfn.IFS($Y$3=0,0,$U$3+$W$3+$Y$3&lt;$C$48,(C42-W42-U42)*$Z$3,AND(($U$3+$W$3+$Y$3)&gt;$C$48,($U$3+$W$3+$Y$3)&lt;($C$48+$F$48)),(C42-W42-U42)+(($U$3+$W$3+$Y$3-$C$48)*G42),AND(($U$3+$W$3+$Y$3)&gt;($C$48+$F$48),($U$3+$W$3+$Y$3)&lt;($C$48+$F$48+$I$48)),((C42+F42)-W42-U42)+(($U$3+$W$3+$Y$3-$C$48-$F$48)*J42),AND(($U$3+$W$3+$Y$3)&gt;($C$48+$F$48+$I$48),($U$3+$W$3+$Y$3)&lt;($C$48+$F$48+$I$48+$L$48)),((C42+F42+I42)-W42-U42)+(($U$3+$W$3+$Y$3-$C$48-$F$48-$I$48)*M42),AND(($U$3+$W$3+$Y$3)&gt;($C$48+$F$48+$I$48+$L$48),($U$3+$W$3+$Y$3)&lt;($C$48+$F$48+$I$48+$L$48+$O$48)),((C42+F42+I42+L42)-W42-U42)+(($U$3+$W$3+$Y$3-$C$48-$F$48-$I$48-$L$48)*P42)),0)</f>
        <v>0</v>
      </c>
      <c r="AA42" s="55" cm="1">
        <f t="array" ref="AA42">ROUND(_xlfn.IFS($AA$3=0,0,$U$3+$W$3+$Y$3+$AA$3&lt;$C$48,(C42-Y42-W42-U42)*$AB$3,AND(($U$3+$W$3+$Y$3+$AA$3)&gt;$C$48,($U$3+$W$3+$Y$3+$AA$3)&lt;($C$48+$F$48)),(C42-Y42-W42-U42)+(($U$3+$W$3+$Y$3+$AA$3-$C$48)*G42),AND(($U$3+$W$3+$Y$3+$AA$3)&gt;($C$48+$F$48),($U$3+$W$3+$Y$3+$AA$3)&lt;($C$48+$F$48+$I$48)),((C42+F42)-Y42-W42-U42)+(($U$3+$W$3+$Y$3+$AA$3-$C$48-$F$48)*J42),AND(($U$3+$W$3+$Y$3+$AA$3)&gt;($C$48+$F$48+$I$48),($U$3+$W$3+$Y$3+$AA$3)&lt;($C$48+$F$48+$I$48+$L$48)),((C42+F42+I42)-Y42-W42-U42)+(($U$3+$W$3+$Y$3+$AA$3-$C$48-$F$48-$I$48)*M42),AND(($U$3+$W$3+$Y$3+$AA$3)&gt;($C$48+$F$48+$I$48+$L$48),($U$3+$W$3+$Y$3+$AA$3)&lt;($C$48+$F$48+$I$48+$L$48+$O$48)),((C42+F42+I42+L42)-Y42-W42-U42)+(($U$3+$W$3+$Y$3+$AA$3-$C$48-$F$48-$I$48-$L$48)*P42)),0)</f>
        <v>0</v>
      </c>
      <c r="AC42" s="55" cm="1">
        <f t="array" ref="AC42">ROUND(_xlfn.IFS($AC$3=0,0,$U$3+$W$3+$Y$3+$AA$3+$AC$3&lt;$C$48,(C42-AA42-Y42-W42-U42)*$AB$3,AND(($U$3+$W$3+$Y$3+$AA$3+$AC$3)&gt;$C$48,($U$3+$W$3+$Y$3+$AA$3+$AC$3)&lt;($C$48+$F$48)),(C42-AA42-Y42-W42-U42)+(($U$3+$W$3+$Y$3+$AA$3+$AC$3-$C$48)*G42),AND(($U$3+$W$3+$Y$3+$AA$3+$AC$3)&gt;($C$48+$F$48),($U$3+$W$3+$Y$3+$AA$3+$AC$3)&lt;($C$48+$F$48+$I$48)),((C42+F42)-AA42-Y42-W42-U42)+(($U$3+$W$3+$Y$3+$AA$3+$AC$3-$C$48-$F$48)*J42),AND(($U$3+$W$3+$Y$3+$AA$3+$AC$3)&gt;($C$48+$F$48+$I$48),($U$3+$W$3+$Y$3+$AA$3+$AC$3)&lt;($C$48+$F$48+$I$48+$L$48)),((C42+F42+I42)-AA42-Y42-W42-U42)+(($U$3+$W$3+$Y$3+$AA$3+$AC$3-$C$48-$F$48-$I$48)*M42),AND(($U$3+$W$3+$Y$3+$AA$3+$AC$3)&gt;($C$48+$F$48+$I$48+$L$48),($U$3+$W$3+$Y$3+$AA$3+$AC$3)&lt;($C$48+$F$48+$I$48+$L$48+$O$48)),((C42+F42+I42+L42)-AA42-Y42-W42-U42)+(($U$3+$W$3+$Y$3+$AA$3+$AC$3-$C$48-$F$48-$I$48-$L$48)*P42)),0)</f>
        <v>0</v>
      </c>
      <c r="AD42" s="55"/>
      <c r="AE42" s="55" cm="1">
        <f t="array" ref="AE42">ROUND(_xlfn.IFS($AE$3=0,0,$U$3+$W$3+$Y$3+$AA$3+$AC$3+$AE$3&lt;$C$48,(C42-AC42-AA42-Y42-W42-U42)*$AF$3,AND(($U$3+$W$3+$Y$3+$AA$3+$AC$3+$AE$3)&gt;$C$48,($U$3+$W$3+$Y$3+$AA$3+$AC$3+$AE$3)&lt;($C$48+$F$48)),(C42-AC42-AA42-Y42-W42-U42)+(($U$3+$W$3+$Y$3+$AA$3+$AC$3+$AE$3-$C$48)*G42),AND(($U$3+$W$3+$Y$3+$AA$3+$AC$3+$AE$3)&gt;($C$48+$F$48),($U$3+$W$3+$Y$3+$AA$3+$AC$3+$AE$3)&lt;($C$48+$F$48+$I$48)),((C42+F42)-AC42-AA42-Y42-W42-U42)+(($U$3+$W$3+$Y$3+$AA$3+$AC$3+$AE$3-$C$48-$F$48)*J42),AND(($U$3+$W$3+$Y$3+$AA$3+$AC$3+$AE$3)&gt;($C$48+$F$48+$I$48),($U$3+$W$3+$Y$3+$AA$3+$AC$3+$AE$3)&lt;($C$48+$F$48+$I$48+$L$48)),((C42+F42+I42)-AC42-AA42-Y42-W42-U42)+(($U$3+$W$3+$Y$3+$AA$3+$AC$3+$AE$3-$C$48-$F$48-$I$48)*M42),AND(($U$3+$W$3+$Y$3+$AA$3+$AC$3+$AE$3)&gt;($C$48+$F$48+$I$48+$L$48),($U$3+$W$3+$Y$3+$AA$3+$AC$3+$AE$3)&lt;($C$48+$F$48+$I$48+$L$48+$O$48)),((C42+F42+I42+L42)-AC42-AA42-Y42-W42-U42)+(($U$3+$W$3+$Y$3+$AA$3+$AC$3+$AE$3-$C$48-$F$48-$I$48-$L$48)*P42)),0)</f>
        <v>0</v>
      </c>
      <c r="AH42" s="131">
        <f>U42+W42+Y42+AA42+AC42+AE42</f>
        <v>0</v>
      </c>
      <c r="AJ42" s="103">
        <f>R42-AH42</f>
        <v>0</v>
      </c>
    </row>
    <row r="43" spans="1:36" s="1" customFormat="1" ht="15.6" x14ac:dyDescent="0.3">
      <c r="A43" s="109" t="s">
        <v>147</v>
      </c>
      <c r="B43" s="19"/>
      <c r="C43" s="31">
        <f>working!O63-C42</f>
        <v>0</v>
      </c>
      <c r="D43" s="104" t="str">
        <f>IFERROR(C43/$C$48,"")</f>
        <v/>
      </c>
      <c r="E43" s="19"/>
      <c r="F43" s="31">
        <f>working!W63-F42</f>
        <v>0</v>
      </c>
      <c r="G43" s="104" t="str">
        <f>IFERROR(F43/$F$48,"")</f>
        <v/>
      </c>
      <c r="H43" s="101"/>
      <c r="I43" s="31">
        <f>working!AE63-I42</f>
        <v>0</v>
      </c>
      <c r="J43" s="104" t="str">
        <f>IFERROR(I43/$I$48,"")</f>
        <v/>
      </c>
      <c r="K43" s="101"/>
      <c r="L43" s="31">
        <f>working!AM63-L42</f>
        <v>0</v>
      </c>
      <c r="M43" s="104" t="str">
        <f>IFERROR(L43/$L$48,"")</f>
        <v/>
      </c>
      <c r="N43" s="101"/>
      <c r="O43" s="31">
        <f>working!AU63-O42</f>
        <v>0</v>
      </c>
      <c r="P43" s="104" t="str">
        <f>IFERROR(O43/$O$48,"")</f>
        <v/>
      </c>
      <c r="Q43" s="101"/>
      <c r="R43" s="55">
        <f>SUM(C43+F43+I43+L43+O43)</f>
        <v>0</v>
      </c>
      <c r="S43" s="104" t="str">
        <f>IFERROR(R43/$R$48,"")</f>
        <v/>
      </c>
      <c r="U43" s="55" cm="1">
        <f t="array" ref="U43">ROUND(_xlfn.IFS($U$3=0,0,$U$3=$C$48,C43,$U$3=$C$48+$F$48,C43+F43,$U$3=$C$48+$F$48+$I$48,C43+F43+I43,$U$3=$C$48+$F$48+$I$48+$L$48,C43+F43+I43+L43,$U$3=$R$48,R43,$U$3&lt;$C$48,C43*$V$3,AND(U$3&gt;$C$48,$U$3&lt;($C$48+$F$48)),C43+($U$3-$C$48)*G43,AND(U$3&gt;$C$48,$U$3&lt;($C$48+$F$48+$I$48)),C43+F43+($U$3-$C$48-$F$48)*J43,AND(U$3&gt;$C$48,$U$3&lt;($C$48+$F$48+$I$48+$L$48)),C43+F43+I43+($U$3-$C$48-$F$48-$I$48)*M43,AND(U$3&gt;$C$48,$U$3&lt;$R$48),C43+F43+I43+L43+($U$3-$C$48-$F$48-$I$48-$L$48)*P43),0)</f>
        <v>0</v>
      </c>
      <c r="V43" s="104"/>
      <c r="W43" s="55" cm="1">
        <f t="array" ref="W43">ROUND(_xlfn.IFS($W$3=0,0,$U$3+$W$3&lt;$C$48,(C43-U43)*$X$3,AND(($U$3+$W$3)&gt;$C$48,($U$3+$W$3)&lt;($C$48+$F$48)),(C43-U43)+(($U$3+$W$3-$C$48)*G43),AND(($U$3+$W$3)&gt;($C$48+$F$48),($U$3+$W$3)&lt;($C$48+$F$48+$I$48)),((C43+F43)-U43)+(($U$3+$W$3-$C$48-$F$48)*J43),AND(($U$3+$W$3)&gt;($C$48+$F$48+$I$48),($U$3+$W$3)&lt;($C$48+$F$48+$I$48+$L$48)),((C43+F43+I43)-U43)+(($U$3+$W$3-$C$48-$F$48-$I$48)*M43),AND(($U$3+$W$3)&gt;($C$48+$F$48+$I$48+$L$48),($U$3+$W$3)&lt;($C$48+$F$48+$I$48+$L$48+$O$48)),((C43+F43+I43+L43)-U43)+(($U$3+$W$3-$C$48-$F$48-$I$48-$L$48)*P43)),0)</f>
        <v>0</v>
      </c>
      <c r="Y43" s="55" cm="1">
        <f t="array" ref="Y43">ROUND(_xlfn.IFS($Y$3=0,0,$U$3+$W$3+$Y$3&lt;$C$48,(C43-W43-U43)*$Z$3,AND(($U$3+$W$3+$Y$3)&gt;$C$48,($U$3+$W$3+$Y$3)&lt;($C$48+$F$48)),(C43-W43-U43)+(($U$3+$W$3+$Y$3-$C$48)*G43),AND(($U$3+$W$3+$Y$3)&gt;($C$48+$F$48),($U$3+$W$3+$Y$3)&lt;($C$48+$F$48+$I$48)),((C43+F43)-W43-U43)+(($U$3+$W$3+$Y$3-$C$48-$F$48)*J43),AND(($U$3+$W$3+$Y$3)&gt;($C$48+$F$48+$I$48),($U$3+$W$3+$Y$3)&lt;($C$48+$F$48+$I$48+$L$48)),((C43+F43+I43)-W43-U43)+(($U$3+$W$3+$Y$3-$C$48-$F$48-$I$48)*M43),AND(($U$3+$W$3+$Y$3)&gt;($C$48+$F$48+$I$48+$L$48),($U$3+$W$3+$Y$3)&lt;($C$48+$F$48+$I$48+$L$48+$O$48)),((C43+F43+I43+L43)-W43-U43)+(($U$3+$W$3+$Y$3-$C$48-$F$48-$I$48-$L$48)*P43)),0)</f>
        <v>0</v>
      </c>
      <c r="AA43" s="55" cm="1">
        <f t="array" ref="AA43">ROUND(_xlfn.IFS($AA$3=0,0,$U$3+$W$3+$Y$3+$AA$3&lt;$C$48,(C43-Y43-W43-U43)*$AB$3,AND(($U$3+$W$3+$Y$3+$AA$3)&gt;$C$48,($U$3+$W$3+$Y$3+$AA$3)&lt;($C$48+$F$48)),(C43-Y43-W43-U43)+(($U$3+$W$3+$Y$3+$AA$3-$C$48)*G43),AND(($U$3+$W$3+$Y$3+$AA$3)&gt;($C$48+$F$48),($U$3+$W$3+$Y$3+$AA$3)&lt;($C$48+$F$48+$I$48)),((C43+F43)-Y43-W43-U43)+(($U$3+$W$3+$Y$3+$AA$3-$C$48-$F$48)*J43),AND(($U$3+$W$3+$Y$3+$AA$3)&gt;($C$48+$F$48+$I$48),($U$3+$W$3+$Y$3+$AA$3)&lt;($C$48+$F$48+$I$48+$L$48)),((C43+F43+I43)-Y43-W43-U43)+(($U$3+$W$3+$Y$3+$AA$3-$C$48-$F$48-$I$48)*M43),AND(($U$3+$W$3+$Y$3+$AA$3)&gt;($C$48+$F$48+$I$48+$L$48),($U$3+$W$3+$Y$3+$AA$3)&lt;($C$48+$F$48+$I$48+$L$48+$O$48)),((C43+F43+I43+L43)-Y43-W43-U43)+(($U$3+$W$3+$Y$3+$AA$3-$C$48-$F$48-$I$48-$L$48)*P43)),0)</f>
        <v>0</v>
      </c>
      <c r="AC43" s="55" cm="1">
        <f t="array" ref="AC43">ROUND(_xlfn.IFS($AC$3=0,0,$U$3+$W$3+$Y$3+$AA$3+$AC$3&lt;$C$48,(C43-AA43-Y43-W43-U43)*$AB$3,AND(($U$3+$W$3+$Y$3+$AA$3+$AC$3)&gt;$C$48,($U$3+$W$3+$Y$3+$AA$3+$AC$3)&lt;($C$48+$F$48)),(C43-AA43-Y43-W43-U43)+(($U$3+$W$3+$Y$3+$AA$3+$AC$3-$C$48)*G43),AND(($U$3+$W$3+$Y$3+$AA$3+$AC$3)&gt;($C$48+$F$48),($U$3+$W$3+$Y$3+$AA$3+$AC$3)&lt;($C$48+$F$48+$I$48)),((C43+F43)-AA43-Y43-W43-U43)+(($U$3+$W$3+$Y$3+$AA$3+$AC$3-$C$48-$F$48)*J43),AND(($U$3+$W$3+$Y$3+$AA$3+$AC$3)&gt;($C$48+$F$48+$I$48),($U$3+$W$3+$Y$3+$AA$3+$AC$3)&lt;($C$48+$F$48+$I$48+$L$48)),((C43+F43+I43)-AA43-Y43-W43-U43)+(($U$3+$W$3+$Y$3+$AA$3+$AC$3-$C$48-$F$48-$I$48)*M43),AND(($U$3+$W$3+$Y$3+$AA$3+$AC$3)&gt;($C$48+$F$48+$I$48+$L$48),($U$3+$W$3+$Y$3+$AA$3+$AC$3)&lt;($C$48+$F$48+$I$48+$L$48+$O$48)),((C43+F43+I43+L43)-AA43-Y43-W43-U43)+(($U$3+$W$3+$Y$3+$AA$3+$AC$3-$C$48-$F$48-$I$48-$L$48)*P43)),0)</f>
        <v>0</v>
      </c>
      <c r="AD43" s="55"/>
      <c r="AE43" s="55" cm="1">
        <f t="array" ref="AE43">ROUND(_xlfn.IFS($AE$3=0,0,$U$3+$W$3+$Y$3+$AA$3+$AC$3+$AE$3&lt;$C$48,(C43-AC43-AA43-Y43-W43-U43)*$AF$3,AND(($U$3+$W$3+$Y$3+$AA$3+$AC$3+$AE$3)&gt;$C$48,($U$3+$W$3+$Y$3+$AA$3+$AC$3+$AE$3)&lt;($C$48+$F$48)),(C43-AC43-AA43-Y43-W43-U43)+(($U$3+$W$3+$Y$3+$AA$3+$AC$3+$AE$3-$C$48)*G43),AND(($U$3+$W$3+$Y$3+$AA$3+$AC$3+$AE$3)&gt;($C$48+$F$48),($U$3+$W$3+$Y$3+$AA$3+$AC$3+$AE$3)&lt;($C$48+$F$48+$I$48)),((C43+F43)-AC43-AA43-Y43-W43-U43)+(($U$3+$W$3+$Y$3+$AA$3+$AC$3+$AE$3-$C$48-$F$48)*J43),AND(($U$3+$W$3+$Y$3+$AA$3+$AC$3+$AE$3)&gt;($C$48+$F$48+$I$48),($U$3+$W$3+$Y$3+$AA$3+$AC$3+$AE$3)&lt;($C$48+$F$48+$I$48+$L$48)),((C43+F43+I43)-AC43-AA43-Y43-W43-U43)+(($U$3+$W$3+$Y$3+$AA$3+$AC$3+$AE$3-$C$48-$F$48-$I$48)*M43),AND(($U$3+$W$3+$Y$3+$AA$3+$AC$3+$AE$3)&gt;($C$48+$F$48+$I$48+$L$48),($U$3+$W$3+$Y$3+$AA$3+$AC$3+$AE$3)&lt;($C$48+$F$48+$I$48+$L$48+$O$48)),((C43+F43+I43+L43)-AC43-AA43-Y43-W43-U43)+(($U$3+$W$3+$Y$3+$AA$3+$AC$3+$AE$3-$C$48-$F$48-$I$48-$L$48)*P43)),0)</f>
        <v>0</v>
      </c>
      <c r="AH43" s="131">
        <f>U43+W43+Y43+AA43+AC43+AE43</f>
        <v>0</v>
      </c>
      <c r="AJ43" s="103">
        <f>R43-AH43</f>
        <v>0</v>
      </c>
    </row>
    <row r="44" spans="1:36" ht="15.6" x14ac:dyDescent="0.3">
      <c r="A44" s="109" t="s">
        <v>154</v>
      </c>
      <c r="B44" s="19"/>
      <c r="C44" s="31">
        <f>working!O84</f>
        <v>0</v>
      </c>
      <c r="D44" s="104" t="str">
        <f>IFERROR(C44/$C$48,"")</f>
        <v/>
      </c>
      <c r="E44" s="19"/>
      <c r="F44" s="31">
        <f>working!W84</f>
        <v>0</v>
      </c>
      <c r="G44" s="104" t="str">
        <f>IFERROR(F44/$F$48,"")</f>
        <v/>
      </c>
      <c r="H44" s="101"/>
      <c r="I44" s="31">
        <f>working!AE84</f>
        <v>0</v>
      </c>
      <c r="J44" s="104" t="str">
        <f>IFERROR(I44/$I$48,"")</f>
        <v/>
      </c>
      <c r="K44" s="101"/>
      <c r="L44" s="31">
        <f>working!AM84</f>
        <v>0</v>
      </c>
      <c r="M44" s="104" t="str">
        <f>IFERROR(L44/$L$48,"")</f>
        <v/>
      </c>
      <c r="N44" s="101"/>
      <c r="O44" s="31">
        <f>working!AU84</f>
        <v>0</v>
      </c>
      <c r="P44" s="104" t="str">
        <f>IFERROR(O44/$O$48,"")</f>
        <v/>
      </c>
      <c r="Q44" s="19"/>
      <c r="R44" s="55">
        <f>SUM(C44+F44+I44+L44+O44)</f>
        <v>0</v>
      </c>
      <c r="S44" s="104" t="str">
        <f>IFERROR(R44/$R$48,"")</f>
        <v/>
      </c>
      <c r="U44" s="55" cm="1">
        <f t="array" ref="U44">ROUND(_xlfn.IFS($U$3=0,0,$U$3=$C$48,C44,$U$3=$C$48+$F$48,C44+F44,$U$3=$C$48+$F$48+$I$48,C44+F44+I44,$U$3=$C$48+$F$48+$I$48+$L$48,C44+F44+I44+L44,$U$3=$R$48,R44,$U$3&lt;$C$48,C44*$V$3,AND(U$3&gt;$C$48,$U$3&lt;($C$48+$F$48)),C44+($U$3-$C$48)*G44,AND(U$3&gt;$C$48,$U$3&lt;($C$48+$F$48+$I$48)),C44+F44+($U$3-$C$48-$F$48)*J44,AND(U$3&gt;$C$48,$U$3&lt;($C$48+$F$48+$I$48+$L$48)),C44+F44+I44+($U$3-$C$48-$F$48-$I$48)*M44,AND(U$3&gt;$C$48,$U$3&lt;$R$48),C44+F44+I44+L44+($U$3-$C$48-$F$48-$I$48-$L$48)*P44),0)</f>
        <v>0</v>
      </c>
      <c r="V44" s="104"/>
      <c r="W44" s="55" cm="1">
        <f t="array" ref="W44">ROUND(_xlfn.IFS($W$3=0,0,$U$3+$W$3&lt;$C$48,(C44-U44)*$X$3,AND(($U$3+$W$3)&gt;$C$48,($U$3+$W$3)&lt;($C$48+$F$48)),(C44-U44)+(($U$3+$W$3-$C$48)*G44),AND(($U$3+$W$3)&gt;($C$48+$F$48),($U$3+$W$3)&lt;($C$48+$F$48+$I$48)),((C44+F44)-U44)+(($U$3+$W$3-$C$48-$F$48)*J44),AND(($U$3+$W$3)&gt;($C$48+$F$48+$I$48),($U$3+$W$3)&lt;($C$48+$F$48+$I$48+$L$48)),((C44+F44+I44)-U44)+(($U$3+$W$3-$C$48-$F$48-$I$48)*M44),AND(($U$3+$W$3)&gt;($C$48+$F$48+$I$48+$L$48),($U$3+$W$3)&lt;($C$48+$F$48+$I$48+$L$48+$O$48)),((C44+F44+I44+L44)-U44)+(($U$3+$W$3-$C$48-$F$48-$I$48-$L$48)*P44)),0)</f>
        <v>0</v>
      </c>
      <c r="X44" s="1"/>
      <c r="Y44" s="55" cm="1">
        <f t="array" ref="Y44">ROUND(_xlfn.IFS($Y$3=0,0,$U$3+$W$3+$Y$3&lt;$C$48,(C44-W44-U44)*$Z$3,AND(($U$3+$W$3+$Y$3)&gt;$C$48,($U$3+$W$3+$Y$3)&lt;($C$48+$F$48)),(C44-W44-U44)+(($U$3+$W$3+$Y$3-$C$48)*G44),AND(($U$3+$W$3+$Y$3)&gt;($C$48+$F$48),($U$3+$W$3+$Y$3)&lt;($C$48+$F$48+$I$48)),((C44+F44)-W44-U44)+(($U$3+$W$3+$Y$3-$C$48-$F$48)*J44),AND(($U$3+$W$3+$Y$3)&gt;($C$48+$F$48+$I$48),($U$3+$W$3+$Y$3)&lt;($C$48+$F$48+$I$48+$L$48)),((C44+F44+I44)-W44-U44)+(($U$3+$W$3+$Y$3-$C$48-$F$48-$I$48)*M44),AND(($U$3+$W$3+$Y$3)&gt;($C$48+$F$48+$I$48+$L$48),($U$3+$W$3+$Y$3)&lt;($C$48+$F$48+$I$48+$L$48+$O$48)),((C44+F44+I44+L44)-W44-U44)+(($U$3+$W$3+$Y$3-$C$48-$F$48-$I$48-$L$48)*P44)),0)</f>
        <v>0</v>
      </c>
      <c r="Z44" s="1"/>
      <c r="AA44" s="55" cm="1">
        <f t="array" ref="AA44">ROUND(_xlfn.IFS($AA$3=0,0,$U$3+$W$3+$Y$3+$AA$3&lt;$C$48,(C44-Y44-W44-U44)*$AB$3,AND(($U$3+$W$3+$Y$3+$AA$3)&gt;$C$48,($U$3+$W$3+$Y$3+$AA$3)&lt;($C$48+$F$48)),(C44-Y44-W44-U44)+(($U$3+$W$3+$Y$3+$AA$3-$C$48)*G44),AND(($U$3+$W$3+$Y$3+$AA$3)&gt;($C$48+$F$48),($U$3+$W$3+$Y$3+$AA$3)&lt;($C$48+$F$48+$I$48)),((C44+F44)-Y44-W44-U44)+(($U$3+$W$3+$Y$3+$AA$3-$C$48-$F$48)*J44),AND(($U$3+$W$3+$Y$3+$AA$3)&gt;($C$48+$F$48+$I$48),($U$3+$W$3+$Y$3+$AA$3)&lt;($C$48+$F$48+$I$48+$L$48)),((C44+F44+I44)-Y44-W44-U44)+(($U$3+$W$3+$Y$3+$AA$3-$C$48-$F$48-$I$48)*M44),AND(($U$3+$W$3+$Y$3+$AA$3)&gt;($C$48+$F$48+$I$48+$L$48),($U$3+$W$3+$Y$3+$AA$3)&lt;($C$48+$F$48+$I$48+$L$48+$O$48)),((C44+F44+I44+L44)-Y44-W44-U44)+(($U$3+$W$3+$Y$3+$AA$3-$C$48-$F$48-$I$48-$L$48)*P44)),0)</f>
        <v>0</v>
      </c>
      <c r="AB44" s="1"/>
      <c r="AC44" s="55" cm="1">
        <f t="array" ref="AC44">ROUND(_xlfn.IFS($AC$3=0,0,$U$3+$W$3+$Y$3+$AA$3+$AC$3&lt;$C$48,(C44-AA44-Y44-W44-U44)*$AB$3,AND(($U$3+$W$3+$Y$3+$AA$3+$AC$3)&gt;$C$48,($U$3+$W$3+$Y$3+$AA$3+$AC$3)&lt;($C$48+$F$48)),(C44-AA44-Y44-W44-U44)+(($U$3+$W$3+$Y$3+$AA$3+$AC$3-$C$48)*G44),AND(($U$3+$W$3+$Y$3+$AA$3+$AC$3)&gt;($C$48+$F$48),($U$3+$W$3+$Y$3+$AA$3+$AC$3)&lt;($C$48+$F$48+$I$48)),((C44+F44)-AA44-Y44-W44-U44)+(($U$3+$W$3+$Y$3+$AA$3+$AC$3-$C$48-$F$48)*J44),AND(($U$3+$W$3+$Y$3+$AA$3+$AC$3)&gt;($C$48+$F$48+$I$48),($U$3+$W$3+$Y$3+$AA$3+$AC$3)&lt;($C$48+$F$48+$I$48+$L$48)),((C44+F44+I44)-AA44-Y44-W44-U44)+(($U$3+$W$3+$Y$3+$AA$3+$AC$3-$C$48-$F$48-$I$48)*M44),AND(($U$3+$W$3+$Y$3+$AA$3+$AC$3)&gt;($C$48+$F$48+$I$48+$L$48),($U$3+$W$3+$Y$3+$AA$3+$AC$3)&lt;($C$48+$F$48+$I$48+$L$48+$O$48)),((C44+F44+I44+L44)-AA44-Y44-W44-U44)+(($U$3+$W$3+$Y$3+$AA$3+$AC$3-$C$48-$F$48-$I$48-$L$48)*P44)),0)</f>
        <v>0</v>
      </c>
      <c r="AD44" s="55"/>
      <c r="AE44" s="55" cm="1">
        <f t="array" ref="AE44">ROUND(_xlfn.IFS($AE$3=0,0,$U$3+$W$3+$Y$3+$AA$3+$AC$3+$AE$3&lt;$C$48,(C44-AC44-AA44-Y44-W44-U44)*$AF$3,AND(($U$3+$W$3+$Y$3+$AA$3+$AC$3+$AE$3)&gt;$C$48,($U$3+$W$3+$Y$3+$AA$3+$AC$3+$AE$3)&lt;($C$48+$F$48)),(C44-AC44-AA44-Y44-W44-U44)+(($U$3+$W$3+$Y$3+$AA$3+$AC$3+$AE$3-$C$48)*G44),AND(($U$3+$W$3+$Y$3+$AA$3+$AC$3+$AE$3)&gt;($C$48+$F$48),($U$3+$W$3+$Y$3+$AA$3+$AC$3+$AE$3)&lt;($C$48+$F$48+$I$48)),((C44+F44)-AC44-AA44-Y44-W44-U44)+(($U$3+$W$3+$Y$3+$AA$3+$AC$3+$AE$3-$C$48-$F$48)*J44),AND(($U$3+$W$3+$Y$3+$AA$3+$AC$3+$AE$3)&gt;($C$48+$F$48+$I$48),($U$3+$W$3+$Y$3+$AA$3+$AC$3+$AE$3)&lt;($C$48+$F$48+$I$48+$L$48)),((C44+F44+I44)-AC44-AA44-Y44-W44-U44)+(($U$3+$W$3+$Y$3+$AA$3+$AC$3+$AE$3-$C$48-$F$48-$I$48)*M44),AND(($U$3+$W$3+$Y$3+$AA$3+$AC$3+$AE$3)&gt;($C$48+$F$48+$I$48+$L$48),($U$3+$W$3+$Y$3+$AA$3+$AC$3+$AE$3)&lt;($C$48+$F$48+$I$48+$L$48+$O$48)),((C44+F44+I44+L44)-AC44-AA44-Y44-W44-U44)+(($U$3+$W$3+$Y$3+$AA$3+$AC$3+$AE$3-$C$48-$F$48-$I$48-$L$48)*P44)),0)</f>
        <v>0</v>
      </c>
      <c r="AH44" s="131">
        <f>U44+W44+Y44+AA44+AC44+AE44</f>
        <v>0</v>
      </c>
      <c r="AJ44" s="103">
        <f>R44-AH44</f>
        <v>0</v>
      </c>
    </row>
    <row r="45" spans="1:36" ht="15.6" x14ac:dyDescent="0.3">
      <c r="C45" s="127">
        <f>SUM(C42:C44)</f>
        <v>0</v>
      </c>
      <c r="D45" s="104" t="str">
        <f>IFERROR(C45/$C$48,"")</f>
        <v/>
      </c>
      <c r="F45" s="127">
        <f>SUM(F42:F44)</f>
        <v>0</v>
      </c>
      <c r="G45" s="104" t="str">
        <f>IFERROR(F45/$F$48,"")</f>
        <v/>
      </c>
      <c r="I45" s="127">
        <f>SUM(I42:I44)</f>
        <v>0</v>
      </c>
      <c r="J45" s="104" t="str">
        <f>IFERROR(I45/$I$48,"")</f>
        <v/>
      </c>
      <c r="L45" s="127">
        <f>SUM(L42:L44)</f>
        <v>0</v>
      </c>
      <c r="M45" s="104" t="str">
        <f>IFERROR(L45/$L$48,"")</f>
        <v/>
      </c>
      <c r="O45" s="127">
        <f>SUM(O42:O44)</f>
        <v>0</v>
      </c>
      <c r="P45" s="104" t="str">
        <f>IFERROR(O45/$O$48,"")</f>
        <v/>
      </c>
      <c r="R45" s="127">
        <f>SUM(R42:R44)</f>
        <v>0</v>
      </c>
      <c r="S45" s="104" t="str">
        <f>IFERROR(R45/$R$48,"")</f>
        <v/>
      </c>
      <c r="U45" s="127">
        <f>SUM(U42:U44)</f>
        <v>0</v>
      </c>
      <c r="W45" s="127">
        <f>SUM(W42:W44)</f>
        <v>0</v>
      </c>
      <c r="Y45" s="127">
        <f>SUM(Y42:Y44)</f>
        <v>0</v>
      </c>
      <c r="AA45" s="127">
        <f>SUM(AA42:AA44)</f>
        <v>0</v>
      </c>
      <c r="AC45" s="127">
        <f>SUM(AC42:AC44)</f>
        <v>0</v>
      </c>
      <c r="AE45" s="127">
        <f>SUM(AE42:AE44)</f>
        <v>0</v>
      </c>
      <c r="AH45" s="166">
        <f>SUM(AH42:AH44)</f>
        <v>0</v>
      </c>
      <c r="AJ45" s="166">
        <f>SUM(AJ42:AJ44)</f>
        <v>0</v>
      </c>
    </row>
    <row r="46" spans="1:36" ht="15.6" x14ac:dyDescent="0.3">
      <c r="W46" s="77"/>
      <c r="Y46" s="77"/>
      <c r="AA46" s="77"/>
      <c r="AC46" s="77"/>
      <c r="AE46" s="77"/>
      <c r="AH46" s="5"/>
    </row>
    <row r="47" spans="1:36" ht="15.6" x14ac:dyDescent="0.3">
      <c r="W47" s="77"/>
      <c r="Y47" s="77"/>
      <c r="AA47" s="77"/>
      <c r="AC47" s="77"/>
      <c r="AE47" s="77"/>
      <c r="AH47" s="5"/>
    </row>
    <row r="48" spans="1:36" ht="15.6" x14ac:dyDescent="0.3">
      <c r="A48" s="102" t="s">
        <v>24</v>
      </c>
      <c r="C48" s="103">
        <f>C21+C27+C33+C39+C45</f>
        <v>0</v>
      </c>
      <c r="D48" s="104" t="str">
        <f>IFERROR(C48/$C$48,"")</f>
        <v/>
      </c>
      <c r="F48" s="103">
        <f>F21+F27+F33+F39+F45</f>
        <v>0</v>
      </c>
      <c r="G48" s="104" t="str">
        <f>IFERROR(F48/$F$48,"")</f>
        <v/>
      </c>
      <c r="I48" s="103">
        <f>I21+I27+I33+I39+I45</f>
        <v>0</v>
      </c>
      <c r="J48" s="104" t="str">
        <f>IFERROR(I48/$I$48,"")</f>
        <v/>
      </c>
      <c r="L48" s="103">
        <f>L21+L27+L33+L39+L45</f>
        <v>0</v>
      </c>
      <c r="M48" s="104" t="str">
        <f>IFERROR(L48/$L$48,"")</f>
        <v/>
      </c>
      <c r="N48" s="103"/>
      <c r="O48" s="103">
        <f>O21+O27+O33+O39+O45</f>
        <v>0</v>
      </c>
      <c r="P48" s="104" t="str">
        <f>IFERROR(O48/$O$48,"")</f>
        <v/>
      </c>
      <c r="R48" s="131">
        <f>R21+R27+R33+R39+R45</f>
        <v>0</v>
      </c>
      <c r="U48" s="103">
        <f>U21+U27+U33+U39+U45</f>
        <v>0</v>
      </c>
      <c r="W48" s="132">
        <f>W21+W27+W33+W39+W45</f>
        <v>0</v>
      </c>
      <c r="Y48" s="132">
        <f>Y21+Y27+Y33+Y39+Y45</f>
        <v>0</v>
      </c>
      <c r="AA48" s="132">
        <f>AA21+AA27+AA33+AA39+AA45</f>
        <v>0</v>
      </c>
      <c r="AC48" s="132">
        <f>AC21+AC27+AC33+AC39+AC45</f>
        <v>0</v>
      </c>
      <c r="AE48" s="132">
        <f>AE21+AE27+AE33+AE39+AE45</f>
        <v>0</v>
      </c>
      <c r="AH48" s="132">
        <f>AH21+AH27+AH33+AH39+AH45</f>
        <v>0</v>
      </c>
      <c r="AJ48" s="132">
        <f>AJ21+AJ27+AJ33+AJ39+AJ45</f>
        <v>0</v>
      </c>
    </row>
    <row r="49" spans="3:31" x14ac:dyDescent="0.25">
      <c r="C49" s="1" t="str">
        <f>IF(C48=SUM(C4+C5+C6+C7+C8+C9+C10+C11+C12+C13+C14+C15+C16+C17+C18+C19+C27+C33+C39+C45),"","False")</f>
        <v/>
      </c>
      <c r="F49" s="1" t="str">
        <f>IF(F48=SUM(F4+F5+F6+F7+F8+F9+F10+F11+F12+F13+F14+F15+F16+F17+F18+F19+F27+F33+F39+F45),"","False")</f>
        <v/>
      </c>
      <c r="I49" s="1" t="str">
        <f>IF(I48=SUM(I4+I5+I6+I7+I8+I9+I10+I11+I12+I13+I14+I15+I16+I17+I18+I19+I27+I33+I39+I45),"","False")</f>
        <v/>
      </c>
      <c r="L49" s="1" t="str">
        <f>IF(L48=SUM(L4+L5+L6+L7+L8+L9+L10+L11+L12+L13+L14+L15+L16+L17+L18+L19+L27+L33+L39+L45),"","False")</f>
        <v/>
      </c>
      <c r="O49" s="1" t="str">
        <f>IF(O48=SUM(O4+O5+O6+O7+O8+O9+O10+O11+O12+O13+O14+O15+O16+O17+O18+O19+O27+O33+O39+O45),"","False")</f>
        <v/>
      </c>
      <c r="R49" s="1" t="str">
        <f>IF(R48=SUM(R4+R5+R6+R7+R8+R9+R10+R11+R12+R13+R14+R15+R16+R17+R18+R19+R27+R33+R39+R45),"","False")</f>
        <v/>
      </c>
      <c r="U49" s="1" t="str">
        <f>IF(U48=SUM(U4+U5+U6+U7+U8+U9+U10+U11+U12+U13+U14+U15+U16+U17+U18+U19+U27+U33+U39+U45),"","False")</f>
        <v/>
      </c>
      <c r="W49" s="1" t="str">
        <f>IF(W48=SUM(W4+W5+W6+W7+W8+W9+W10+W11+W12+W13+W14+W15+W16+W17+W18+W19+W27+W33+W39+W45),"","False")</f>
        <v/>
      </c>
      <c r="Y49" s="1" t="str">
        <f>IF(Y48=SUM(Y4+Y5+Y6+Y7+Y8+Y9+Y10+Y11+Y12+Y13+Y14+Y15+Y16+Y17+Y18+Y19+Y27+Y33+Y39+Y45),"","False")</f>
        <v/>
      </c>
      <c r="AA49" s="1" t="str">
        <f>IF(AA48=SUM(AA4+AA5+AA6+AA7+AA8+AA9+AA10+AA11+AA12+AA13+AA14+AA15+AA16+AA17+AA18+AA19+AA27+AA33+AA39+AA45),"","False")</f>
        <v/>
      </c>
      <c r="AC49" s="1" t="str">
        <f>IF(AC48=SUM(AC4+AC5+AC6+AC7+AC8+AC9+AC10+AC11+AC12+AC13+AC14+AC15+AC16+AC17+AC18+AC19+AC27+AC33+AC39+AC45),"","False")</f>
        <v/>
      </c>
      <c r="AE49" s="1" t="str">
        <f>IF(AE48=SUM(AE4+AE5+AE6+AE7+AE8+AE9+AE10+AE11+AE12+AE13+AE14+AE15+AE16+AE17+AE18+AE19+AE27+AE33+AE39+AE45),"","False")</f>
        <v/>
      </c>
    </row>
  </sheetData>
  <mergeCells count="5">
    <mergeCell ref="C2:D2"/>
    <mergeCell ref="F2:G2"/>
    <mergeCell ref="I2:J2"/>
    <mergeCell ref="L2:M2"/>
    <mergeCell ref="O2:P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fef1c4-9442-4734-abd6-bc1b83cfe8c0">
      <Terms xmlns="http://schemas.microsoft.com/office/infopath/2007/PartnerControls"/>
    </lcf76f155ced4ddcb4097134ff3c332f>
    <TaxCatchAll xmlns="107d1780-8245-46a4-b3b9-5b49bd20d1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1EE01A7129F6489D11B1C0B6B67BE7" ma:contentTypeVersion="15" ma:contentTypeDescription="Create a new document." ma:contentTypeScope="" ma:versionID="d1a77f3c619d154f681396a70acd6deb">
  <xsd:schema xmlns:xsd="http://www.w3.org/2001/XMLSchema" xmlns:xs="http://www.w3.org/2001/XMLSchema" xmlns:p="http://schemas.microsoft.com/office/2006/metadata/properties" xmlns:ns2="0bfef1c4-9442-4734-abd6-bc1b83cfe8c0" xmlns:ns3="107d1780-8245-46a4-b3b9-5b49bd20d1ae" targetNamespace="http://schemas.microsoft.com/office/2006/metadata/properties" ma:root="true" ma:fieldsID="a21af4845883a4c3d3794d49832788df" ns2:_="" ns3:_="">
    <xsd:import namespace="0bfef1c4-9442-4734-abd6-bc1b83cfe8c0"/>
    <xsd:import namespace="107d1780-8245-46a4-b3b9-5b49bd20d1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ef1c4-9442-4734-abd6-bc1b83cfe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3718347-7ac7-43d2-8bc2-3254bf3347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d1780-8245-46a4-b3b9-5b49bd20d1a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ef5a4f-0afe-450f-bad6-e2ebd3e90513}" ma:internalName="TaxCatchAll" ma:showField="CatchAllData" ma:web="107d1780-8245-46a4-b3b9-5b49bd20d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3CFCFC-DE3E-4702-9076-491160221C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63CB39-D848-42E8-BDB0-8C47B89DD385}">
  <ds:schemaRefs>
    <ds:schemaRef ds:uri="http://schemas.microsoft.com/office/2006/documentManagement/types"/>
    <ds:schemaRef ds:uri="http://purl.org/dc/elements/1.1/"/>
    <ds:schemaRef ds:uri="http://purl.org/dc/terms/"/>
    <ds:schemaRef ds:uri="107d1780-8245-46a4-b3b9-5b49bd20d1ae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0bfef1c4-9442-4734-abd6-bc1b83cfe8c0"/>
  </ds:schemaRefs>
</ds:datastoreItem>
</file>

<file path=customXml/itemProps3.xml><?xml version="1.0" encoding="utf-8"?>
<ds:datastoreItem xmlns:ds="http://schemas.openxmlformats.org/officeDocument/2006/customXml" ds:itemID="{2261687E-077A-4F89-9CB9-B365416449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working</vt:lpstr>
      <vt:lpstr>Travel</vt:lpstr>
      <vt:lpstr>Supplies</vt:lpstr>
      <vt:lpstr>Increments</vt:lpstr>
      <vt:lpstr>working!Print_Area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Computer Aided Engineering</dc:creator>
  <cp:keywords/>
  <dc:description/>
  <cp:lastModifiedBy>Heather Inzalaco</cp:lastModifiedBy>
  <cp:revision/>
  <dcterms:created xsi:type="dcterms:W3CDTF">1998-02-16T14:54:56Z</dcterms:created>
  <dcterms:modified xsi:type="dcterms:W3CDTF">2025-05-23T17:53:36Z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0x010100A91EE01A7129F6489D11B1C0B6B67BE7</vt:lpwstr>
  </property>
  <property fmtid="{D5CDD505-2E9C-101B-9397-08002B2CF9AE}" pid="3" name="MediaServiceImageTags">
    <vt:lpwstr/>
  </property>
</Properties>
</file>